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Z:\CS-CH\Position Control\Allocation Worksheets\"/>
    </mc:Choice>
  </mc:AlternateContent>
  <xr:revisionPtr revIDLastSave="0" documentId="13_ncr:1_{FF0FD735-C5D3-48D8-975F-8D337E2D8B3C}" xr6:coauthVersionLast="47" xr6:coauthVersionMax="47" xr10:uidLastSave="{00000000-0000-0000-0000-000000000000}"/>
  <workbookProtection workbookAlgorithmName="SHA-512" workbookHashValue="5bV2m/GYtcZzvrSeQarejVyG62qBkhv21F3n2q30aOjAvIelvfOhEzevpzhD+NwKDdXZ4wPuMcP6byRWl2ZPcg==" workbookSaltValue="E4ULGaKWa5+tZNCWigJ67w==" workbookSpinCount="100000" lockStructure="1"/>
  <bookViews>
    <workbookView xWindow="-120" yWindow="-120" windowWidth="25440" windowHeight="15390" xr2:uid="{00000000-000D-0000-FFFF-FFFF00000000}"/>
  </bookViews>
  <sheets>
    <sheet name="INTRO" sheetId="6" r:id="rId1"/>
    <sheet name="INST by UNIT TYPE" sheetId="4" r:id="rId2"/>
    <sheet name="INST by NAME" sheetId="7" r:id="rId3"/>
    <sheet name="SUPPORT" sheetId="5" r:id="rId4"/>
    <sheet name="ALL" sheetId="8" r:id="rId5"/>
    <sheet name="ELEM DROPDOWN" sheetId="2" state="hidden" r:id="rId6"/>
    <sheet name="DESCRIPTIONS" sheetId="3" state="hidden" r:id="rId7"/>
  </sheets>
  <externalReferences>
    <externalReference r:id="rId8"/>
    <externalReference r:id="rId9"/>
  </externalReferences>
  <definedNames>
    <definedName name="_xlnm._FilterDatabase" localSheetId="6" hidden="1">DESCRIPTIONS!$A$1:$K$686</definedName>
    <definedName name="ACTIVITY">'ELEM DROPDOWN'!$C$2:$C$10</definedName>
    <definedName name="ADMIN" localSheetId="0">[1]DROPDOWNS!$J$2:$J$6</definedName>
    <definedName name="ADMIN">'ELEM DROPDOWN'!$K$2:$K$3</definedName>
    <definedName name="ALL_POSITIONS">'ELEM DROPDOWN'!$G$2:$G$86</definedName>
    <definedName name="ALL_SUPPORT">'ELEM DROPDOWN'!$H$2:$H$57</definedName>
    <definedName name="BUS" localSheetId="0">[1]DROPDOWNS!$L$2:$L$3</definedName>
    <definedName name="BUS">'ELEM DROPDOWN'!$N$2:$N$3</definedName>
    <definedName name="CAFEJOB" localSheetId="0">[1]DROPDOWNS!$P$2:$P$5</definedName>
    <definedName name="CAFEJOB">'ELEM DROPDOWN'!$R$2:$R$5</definedName>
    <definedName name="CAFETERIA" localSheetId="0">[1]DROPDOWNS!$O$2:$O$2</definedName>
    <definedName name="CAFETERIA">'ELEM DROPDOWN'!$Q$2:$Q$2</definedName>
    <definedName name="CHILDCARE">'ELEM DROPDOWN'!$O$2:$O$9</definedName>
    <definedName name="CLASSROOM">'ELEM DROPDOWN'!$A$2:$A$34</definedName>
    <definedName name="CLASSROOM_DESCRIP">'ELEM DROPDOWN'!$I$2:$I$26</definedName>
    <definedName name="CLERICAL" localSheetId="0">[1]DROPDOWNS!$N$2:$N$15</definedName>
    <definedName name="CLERICAL">'ELEM DROPDOWN'!$P$2:$P$9</definedName>
    <definedName name="CONTRACT">'ELEM DROPDOWN'!$V$2:$V$4</definedName>
    <definedName name="CORE">[1]DROPDOWNS!$A$2:$A$18</definedName>
    <definedName name="CORE_DESCRIP">[1]DROPDOWNS!$F$2:$F$9</definedName>
    <definedName name="CUSTODIAL" localSheetId="0">[1]DROPDOWNS!$Q$2:$Q$4</definedName>
    <definedName name="CUSTODIAL">'ELEM DROPDOWN'!$S$2:$S$2</definedName>
    <definedName name="DESCRIPTIONS" localSheetId="0">[1]DESCRIPTIONS!$A$2:$E$150</definedName>
    <definedName name="DESCRIPTIONS">DESCRIPTIONS!$1:$1048576</definedName>
    <definedName name="EAP">[1]DROPDOWNS!$M$2:$M$32</definedName>
    <definedName name="ELECTIVE">[1]DROPDOWNS!$B$2:$B$11</definedName>
    <definedName name="ELECTIVE_DESCRIP">[1]DROPDOWNS!$H$2:$H$25</definedName>
    <definedName name="EXED" localSheetId="0">[1]DROPDOWNS!$D$2:$D$18</definedName>
    <definedName name="EXED">'ELEM DROPDOWN'!$E$2:$E$15</definedName>
    <definedName name="EXED_DESCRIP">[1]DROPDOWNS!$I$2:$I$13</definedName>
    <definedName name="IA" localSheetId="0">[1]DROPDOWNS!$K$2:$K$30</definedName>
    <definedName name="IA">'ELEM DROPDOWN'!$L$2:$L$34</definedName>
    <definedName name="ISA" localSheetId="4">ALL!$D$7:$D$54,ALL!$K$7:$K$54,ALL!$D$60:$D$106,ALL!$K$85:$K$106,ALL!$K$60:$K$80</definedName>
    <definedName name="ISA" localSheetId="2">'INST by NAME'!$D$7:$D$58,'INST by NAME'!$K$7:$K$58,'INST by NAME'!$D$64:$D$117,'INST by NAME'!$K$92:$K$117,'INST by NAME'!$K$64:$K$87</definedName>
    <definedName name="ISA">'INST by UNIT TYPE'!$D$7:$D$58,'INST by UNIT TYPE'!$K$7:$K$58,'INST by UNIT TYPE'!#REF!,'INST by UNIT TYPE'!$K$94:$K$116,'INST by UNIT TYPE'!$K$64:$K$89</definedName>
    <definedName name="ISB">'INST by UNIT TYPE'!$D$7:$D$58,'INST by UNIT TYPE'!$K$7:$K$58,'INST by UNIT TYPE'!#REF!,'INST by UNIT TYPE'!$K$94:$K$116,'INST by UNIT TYPE'!$K$64:$K$89</definedName>
    <definedName name="ISP" localSheetId="4">ALL!$E$7:$E$54,ALL!$L$7:$L$54,ALL!$E$60:$E$106,ALL!$L$85:$L$106,ALL!$L$60:$L$80</definedName>
    <definedName name="ISP" localSheetId="2">'INST by NAME'!$E$7:$E$58,'INST by NAME'!$L$7:$L$58,'INST by NAME'!$E$64:$E$117,'INST by NAME'!$L$92:$L$117,'INST by NAME'!$L$64:$L$87</definedName>
    <definedName name="ISP">'INST by UNIT TYPE'!$E$7:$E$58,'INST by UNIT TYPE'!$L$7:$L$58,'INST by UNIT TYPE'!#REF!,'INST by UNIT TYPE'!$L$94:$L$116,'INST by UNIT TYPE'!$L$64:$L$89</definedName>
    <definedName name="ISPB">'INST by UNIT TYPE'!$E$7:$E$58,'INST by UNIT TYPE'!$L$7:$L$58,'INST by UNIT TYPE'!#REF!,'INST by UNIT TYPE'!$L$94:$L$116,'INST by UNIT TYPE'!$L$64:$L$89</definedName>
    <definedName name="OTHER" localSheetId="0">[1]DROPDOWNS!$C$4:$C$15</definedName>
    <definedName name="OTHER">'ELEM DROPDOWN'!$D$2:$D$12</definedName>
    <definedName name="OTHER_DESCRIP">'ELEM DROPDOWN'!$J$2:$J$7</definedName>
    <definedName name="OTHER_DESCRIPT">'[2]MIDDLE DROPDOWN'!$J$2:$J$4</definedName>
    <definedName name="_xlnm.Print_Area" localSheetId="4">ALL!$A$1:$AC$142</definedName>
    <definedName name="_xlnm.Print_Area" localSheetId="5">'ELEM DROPDOWN'!$A$1:$W$87</definedName>
    <definedName name="_xlnm.Print_Area" localSheetId="2">'INST by NAME'!$A$1:$AC$117</definedName>
    <definedName name="_xlnm.Print_Area" localSheetId="1">'INST by UNIT TYPE'!$A$1:$AC$117</definedName>
    <definedName name="_xlnm.Print_Area" localSheetId="0">INTRO!$A$1:$Z$43</definedName>
    <definedName name="_xlnm.Print_Area" localSheetId="3">SUPPORT!$A$1:$AB$84</definedName>
    <definedName name="SCHOOLS" localSheetId="0">[1]DROPDOWNS!$R$2:$R$17</definedName>
    <definedName name="SCHOOLS">'ELEM DROPDOWN'!$T$2:$T$59</definedName>
    <definedName name="SERVICE" localSheetId="0">[1]DROPDOWNS!$E$2:$E$26</definedName>
    <definedName name="SERVICE">'ELEM DROPDOWN'!$F$2:$F$29</definedName>
    <definedName name="SUBCATEGORY">'ELEM DROPDOWN'!$W$2:$W$8</definedName>
    <definedName name="TITLE_I">'ELEM DROPDOWN'!$B$2:$B$6</definedName>
    <definedName name="TITLE_I_IA">'ELEM DROPDOWN'!$M$2:$M$4</definedName>
    <definedName name="UNIT" localSheetId="0">[1]DROPDOWNS!$S$2:$S$17</definedName>
    <definedName name="UNIT">'ELEM DROPDOWN'!$U$2:$U$17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2" i="4" l="1"/>
  <c r="M65" i="4"/>
  <c r="M66" i="4"/>
  <c r="M67" i="4"/>
  <c r="M68" i="4"/>
  <c r="N8" i="7" l="1"/>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7" i="7"/>
  <c r="N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7" i="4"/>
  <c r="AA34" i="5"/>
  <c r="AB34" i="5" s="1"/>
  <c r="AA35" i="5"/>
  <c r="AB35" i="5" s="1"/>
  <c r="AA36" i="5"/>
  <c r="AB36" i="5" s="1"/>
  <c r="AA37" i="5"/>
  <c r="AB37" i="5" s="1"/>
  <c r="AA38" i="5"/>
  <c r="AB38" i="5" s="1"/>
  <c r="AA39" i="5"/>
  <c r="AB39" i="5" s="1"/>
  <c r="X34" i="5"/>
  <c r="Y34" i="5"/>
  <c r="X35" i="5"/>
  <c r="Y35" i="5"/>
  <c r="X36" i="5"/>
  <c r="Y36" i="5"/>
  <c r="X37" i="5"/>
  <c r="Y37" i="5"/>
  <c r="X38" i="5"/>
  <c r="Y38" i="5"/>
  <c r="X39" i="5"/>
  <c r="Y39" i="5"/>
  <c r="X40" i="5"/>
  <c r="Y40" i="5"/>
  <c r="X41" i="5"/>
  <c r="Y41" i="5"/>
  <c r="P34" i="5"/>
  <c r="Q34" i="5"/>
  <c r="P35" i="5"/>
  <c r="Q35" i="5"/>
  <c r="S35" i="5"/>
  <c r="T35" i="5" s="1"/>
  <c r="S34" i="5"/>
  <c r="T34" i="5" s="1"/>
  <c r="M34" i="5"/>
  <c r="M35" i="5"/>
  <c r="M36" i="5"/>
  <c r="M37" i="5"/>
  <c r="M38" i="5"/>
  <c r="M39" i="5"/>
  <c r="F34" i="5"/>
  <c r="F35" i="5"/>
  <c r="F36" i="5"/>
  <c r="F37" i="5"/>
  <c r="F38" i="5"/>
  <c r="P57" i="5"/>
  <c r="Q57" i="5"/>
  <c r="P58" i="5"/>
  <c r="Q58" i="5"/>
  <c r="P59" i="5"/>
  <c r="Q59" i="5"/>
  <c r="P60" i="5"/>
  <c r="Q60" i="5"/>
  <c r="Q56" i="5"/>
  <c r="P56" i="5"/>
  <c r="P49" i="5"/>
  <c r="Q49" i="5"/>
  <c r="P50" i="5"/>
  <c r="Q50" i="5"/>
  <c r="P51" i="5"/>
  <c r="Q51" i="5"/>
  <c r="Q48" i="5"/>
  <c r="P48" i="5"/>
  <c r="X32" i="5"/>
  <c r="Y32" i="5"/>
  <c r="X33" i="5"/>
  <c r="Y33" i="5"/>
  <c r="X42" i="5"/>
  <c r="Y42" i="5"/>
  <c r="Y31" i="5"/>
  <c r="X31" i="5"/>
  <c r="X17" i="5"/>
  <c r="Y17" i="5"/>
  <c r="X18" i="5"/>
  <c r="Y18" i="5"/>
  <c r="X19" i="5"/>
  <c r="Y19" i="5"/>
  <c r="X20" i="5"/>
  <c r="Y20" i="5"/>
  <c r="X21" i="5"/>
  <c r="Y21" i="5"/>
  <c r="X22" i="5"/>
  <c r="Y22" i="5"/>
  <c r="X23" i="5"/>
  <c r="Y23" i="5"/>
  <c r="X24" i="5"/>
  <c r="Y24" i="5"/>
  <c r="X25" i="5"/>
  <c r="Y25" i="5"/>
  <c r="X26" i="5"/>
  <c r="Y26" i="5"/>
  <c r="Y16" i="5"/>
  <c r="X16" i="5"/>
  <c r="X8" i="5"/>
  <c r="Y8" i="5"/>
  <c r="X9" i="5"/>
  <c r="Y9" i="5"/>
  <c r="X10" i="5"/>
  <c r="Y10" i="5"/>
  <c r="X11" i="5"/>
  <c r="Y11" i="5"/>
  <c r="Y7" i="5"/>
  <c r="X7" i="5"/>
  <c r="P16" i="5"/>
  <c r="Q16" i="5"/>
  <c r="P17" i="5"/>
  <c r="Q17" i="5"/>
  <c r="P18" i="5"/>
  <c r="Q18" i="5"/>
  <c r="P19" i="5"/>
  <c r="Q19" i="5"/>
  <c r="P20" i="5"/>
  <c r="Q20" i="5"/>
  <c r="P21" i="5"/>
  <c r="Q21" i="5"/>
  <c r="P22" i="5"/>
  <c r="Q22" i="5"/>
  <c r="P23" i="5"/>
  <c r="Q23" i="5"/>
  <c r="P24" i="5"/>
  <c r="Q24" i="5"/>
  <c r="P25" i="5"/>
  <c r="Q25" i="5"/>
  <c r="P26" i="5"/>
  <c r="Q26" i="5"/>
  <c r="P27" i="5"/>
  <c r="Q27" i="5"/>
  <c r="P28" i="5"/>
  <c r="Q28" i="5"/>
  <c r="P29" i="5"/>
  <c r="Q29" i="5"/>
  <c r="P30" i="5"/>
  <c r="Q30" i="5"/>
  <c r="P31" i="5"/>
  <c r="Q31" i="5"/>
  <c r="P32" i="5"/>
  <c r="Q32" i="5"/>
  <c r="P33" i="5"/>
  <c r="Q33" i="5"/>
  <c r="P36" i="5"/>
  <c r="Q36" i="5"/>
  <c r="P37" i="5"/>
  <c r="Q37" i="5"/>
  <c r="P38" i="5"/>
  <c r="Q38" i="5"/>
  <c r="P39" i="5"/>
  <c r="Q39" i="5"/>
  <c r="P40" i="5"/>
  <c r="Q40" i="5"/>
  <c r="P41" i="5"/>
  <c r="Q41" i="5"/>
  <c r="P42" i="5"/>
  <c r="Q42" i="5"/>
  <c r="Q15" i="5"/>
  <c r="P15" i="5"/>
  <c r="P8" i="5"/>
  <c r="Q8" i="5"/>
  <c r="P9" i="5"/>
  <c r="Q9" i="5"/>
  <c r="P10" i="5"/>
  <c r="Q10" i="5"/>
  <c r="Q7" i="5"/>
  <c r="P7" i="5"/>
  <c r="T70" i="7"/>
  <c r="U70" i="7" s="1"/>
  <c r="T71" i="7"/>
  <c r="U71" i="7" s="1"/>
  <c r="T72" i="7"/>
  <c r="U72" i="7" s="1"/>
  <c r="T73" i="7"/>
  <c r="U73" i="7" s="1"/>
  <c r="T74" i="7"/>
  <c r="U74" i="7" s="1"/>
  <c r="T75" i="7"/>
  <c r="U75" i="7" s="1"/>
  <c r="T76" i="7"/>
  <c r="U76" i="7" s="1"/>
  <c r="T77" i="7"/>
  <c r="U77" i="7" s="1"/>
  <c r="T78" i="7"/>
  <c r="U78" i="7" s="1"/>
  <c r="Q70" i="7"/>
  <c r="R70" i="7"/>
  <c r="Q71" i="7"/>
  <c r="R71" i="7"/>
  <c r="Q72" i="7"/>
  <c r="R72" i="7"/>
  <c r="Q73" i="7"/>
  <c r="R73" i="7"/>
  <c r="Q74" i="7"/>
  <c r="R74" i="7"/>
  <c r="Q75" i="7"/>
  <c r="R75" i="7"/>
  <c r="Q76" i="7"/>
  <c r="R76" i="7"/>
  <c r="Q77" i="7"/>
  <c r="R77" i="7"/>
  <c r="Q78" i="7"/>
  <c r="R78" i="7"/>
  <c r="Q79" i="7"/>
  <c r="R79" i="7"/>
  <c r="Q80" i="7"/>
  <c r="R80" i="7"/>
  <c r="N70" i="7"/>
  <c r="N71" i="7"/>
  <c r="N72" i="7"/>
  <c r="N73" i="7"/>
  <c r="N74" i="7"/>
  <c r="N75" i="7"/>
  <c r="N76" i="7"/>
  <c r="G70" i="7"/>
  <c r="G71" i="7"/>
  <c r="G72" i="7"/>
  <c r="G73" i="7"/>
  <c r="G74" i="7"/>
  <c r="G75" i="7"/>
  <c r="G76" i="7"/>
  <c r="AB35" i="7"/>
  <c r="AC35" i="7" s="1"/>
  <c r="AB32" i="7"/>
  <c r="AC32" i="7" s="1"/>
  <c r="AB33" i="7"/>
  <c r="AC33" i="7" s="1"/>
  <c r="AB34" i="7"/>
  <c r="AC34" i="7" s="1"/>
  <c r="AB36" i="7"/>
  <c r="AC36" i="7" s="1"/>
  <c r="AB37" i="7"/>
  <c r="AC37" i="7" s="1"/>
  <c r="AB38" i="7"/>
  <c r="AC38" i="7" s="1"/>
  <c r="AB39" i="7"/>
  <c r="AC39" i="7" s="1"/>
  <c r="AB40" i="7"/>
  <c r="AC40" i="7" s="1"/>
  <c r="AB41" i="7"/>
  <c r="AC41" i="7" s="1"/>
  <c r="AB42" i="7"/>
  <c r="AC42" i="7" s="1"/>
  <c r="AB43" i="7"/>
  <c r="AC43" i="7" s="1"/>
  <c r="AB44" i="7"/>
  <c r="AC44" i="7" s="1"/>
  <c r="AB45" i="7"/>
  <c r="AC45" i="7" s="1"/>
  <c r="AB46" i="7"/>
  <c r="AC46" i="7" s="1"/>
  <c r="AB47" i="7"/>
  <c r="AC47" i="7" s="1"/>
  <c r="AB48" i="7"/>
  <c r="AC48" i="7" s="1"/>
  <c r="AB49" i="7"/>
  <c r="AC49" i="7" s="1"/>
  <c r="AB50" i="7"/>
  <c r="AC50" i="7" s="1"/>
  <c r="AB51" i="7"/>
  <c r="AC51" i="7" s="1"/>
  <c r="AB52" i="7"/>
  <c r="AC52" i="7" s="1"/>
  <c r="AB53" i="7"/>
  <c r="AC53" i="7" s="1"/>
  <c r="AB54" i="7"/>
  <c r="AC54" i="7" s="1"/>
  <c r="AB55" i="7"/>
  <c r="AC55" i="7" s="1"/>
  <c r="AB56" i="7"/>
  <c r="AC56" i="7" s="1"/>
  <c r="AB57" i="7"/>
  <c r="AC57" i="7" s="1"/>
  <c r="AB58" i="7"/>
  <c r="AC58" i="7" s="1"/>
  <c r="Y33" i="7"/>
  <c r="Z33" i="7"/>
  <c r="Y34" i="7"/>
  <c r="Z34" i="7"/>
  <c r="Y35" i="7"/>
  <c r="Z35" i="7"/>
  <c r="Y36" i="7"/>
  <c r="Z36" i="7"/>
  <c r="Y37" i="7"/>
  <c r="Z37" i="7"/>
  <c r="Y38" i="7"/>
  <c r="Z38" i="7"/>
  <c r="Y39" i="7"/>
  <c r="Z39" i="7"/>
  <c r="Y40" i="7"/>
  <c r="Z40" i="7"/>
  <c r="Y41" i="7"/>
  <c r="Z41" i="7"/>
  <c r="Y42" i="7"/>
  <c r="Z42" i="7"/>
  <c r="Y43" i="7"/>
  <c r="Z43" i="7"/>
  <c r="Y44" i="7"/>
  <c r="Z44" i="7"/>
  <c r="Y45" i="7"/>
  <c r="Z45" i="7"/>
  <c r="Y46" i="7"/>
  <c r="Z46" i="7"/>
  <c r="Y47" i="7"/>
  <c r="Z47" i="7"/>
  <c r="Y48" i="7"/>
  <c r="Z48" i="7"/>
  <c r="Y49" i="7"/>
  <c r="Z49" i="7"/>
  <c r="Y50" i="7"/>
  <c r="Z50" i="7"/>
  <c r="Y51" i="7"/>
  <c r="Z51" i="7"/>
  <c r="Y52" i="7"/>
  <c r="Z52" i="7"/>
  <c r="Y53" i="7"/>
  <c r="Z53" i="7"/>
  <c r="Y54" i="7"/>
  <c r="Z54" i="7"/>
  <c r="Y55" i="7"/>
  <c r="Z55" i="7"/>
  <c r="Y56" i="7"/>
  <c r="Z56" i="7"/>
  <c r="Y57" i="7"/>
  <c r="Z57" i="7"/>
  <c r="Y58" i="7"/>
  <c r="Z58" i="7"/>
  <c r="T33" i="7"/>
  <c r="U33" i="7" s="1"/>
  <c r="T34" i="7"/>
  <c r="U34" i="7" s="1"/>
  <c r="T35" i="7"/>
  <c r="U35" i="7" s="1"/>
  <c r="T36" i="7"/>
  <c r="U36" i="7"/>
  <c r="T37" i="7"/>
  <c r="U37" i="7" s="1"/>
  <c r="T38" i="7"/>
  <c r="U38" i="7" s="1"/>
  <c r="T39" i="7"/>
  <c r="U39" i="7" s="1"/>
  <c r="T40" i="7"/>
  <c r="U40" i="7" s="1"/>
  <c r="T41" i="7"/>
  <c r="U41" i="7" s="1"/>
  <c r="T42" i="7"/>
  <c r="U42" i="7" s="1"/>
  <c r="T43" i="7"/>
  <c r="U43" i="7" s="1"/>
  <c r="T44" i="7"/>
  <c r="U44" i="7" s="1"/>
  <c r="Q29" i="7"/>
  <c r="R29" i="7"/>
  <c r="Q30" i="7"/>
  <c r="R30" i="7"/>
  <c r="Q31" i="7"/>
  <c r="R31" i="7"/>
  <c r="Q32" i="7"/>
  <c r="R32" i="7"/>
  <c r="Q33" i="7"/>
  <c r="R33" i="7"/>
  <c r="Q34" i="7"/>
  <c r="R34" i="7"/>
  <c r="Q35" i="7"/>
  <c r="R35" i="7"/>
  <c r="Q36" i="7"/>
  <c r="R36" i="7"/>
  <c r="Q37" i="7"/>
  <c r="R37" i="7"/>
  <c r="Q38" i="7"/>
  <c r="R38" i="7"/>
  <c r="Q39" i="7"/>
  <c r="R39" i="7"/>
  <c r="Q40" i="7"/>
  <c r="R40" i="7"/>
  <c r="Q41" i="7"/>
  <c r="R41" i="7"/>
  <c r="Q42" i="7"/>
  <c r="R42" i="7"/>
  <c r="Q43" i="7"/>
  <c r="R43" i="7"/>
  <c r="Q44" i="7"/>
  <c r="R44" i="7"/>
  <c r="Q28" i="7"/>
  <c r="R28" i="7"/>
  <c r="N65" i="4"/>
  <c r="N66" i="4"/>
  <c r="N67" i="4"/>
  <c r="N68" i="4"/>
  <c r="N69" i="4"/>
  <c r="N70" i="4"/>
  <c r="N71" i="4"/>
  <c r="N72" i="4"/>
  <c r="N73" i="4"/>
  <c r="N74" i="4"/>
  <c r="N75" i="4"/>
  <c r="N76" i="4"/>
  <c r="N77" i="4"/>
  <c r="N78" i="4"/>
  <c r="N79" i="4"/>
  <c r="N80" i="4"/>
  <c r="N81" i="4"/>
  <c r="N82" i="4"/>
  <c r="N83" i="4"/>
  <c r="N84" i="4"/>
  <c r="N85" i="4"/>
  <c r="N86" i="4"/>
  <c r="N87" i="4"/>
  <c r="N88" i="4"/>
  <c r="N89" i="4"/>
  <c r="G65" i="4"/>
  <c r="G66" i="4"/>
  <c r="G67" i="4"/>
  <c r="G68" i="4"/>
  <c r="G69" i="4"/>
  <c r="G70" i="4"/>
  <c r="G71" i="4"/>
  <c r="G72" i="4"/>
  <c r="G73" i="4"/>
  <c r="G74" i="4"/>
  <c r="G75" i="4"/>
  <c r="G76" i="4"/>
  <c r="G77" i="4"/>
  <c r="G78" i="4"/>
  <c r="G79" i="4"/>
  <c r="G80" i="4"/>
  <c r="G81" i="4"/>
  <c r="T65" i="4"/>
  <c r="U65" i="4" s="1"/>
  <c r="T66" i="4"/>
  <c r="U66" i="4" s="1"/>
  <c r="T67" i="4"/>
  <c r="U67" i="4" s="1"/>
  <c r="T68" i="4"/>
  <c r="U68" i="4" s="1"/>
  <c r="T69" i="4"/>
  <c r="U69" i="4" s="1"/>
  <c r="T70" i="4"/>
  <c r="U70" i="4" s="1"/>
  <c r="T71" i="4"/>
  <c r="U71" i="4" s="1"/>
  <c r="T72" i="4"/>
  <c r="U72" i="4" s="1"/>
  <c r="T73" i="4"/>
  <c r="U73" i="4" s="1"/>
  <c r="T74" i="4"/>
  <c r="U74" i="4" s="1"/>
  <c r="T75" i="4"/>
  <c r="T76" i="4"/>
  <c r="T77" i="4"/>
  <c r="T78" i="4"/>
  <c r="T79" i="4"/>
  <c r="T80" i="4"/>
  <c r="T81" i="4"/>
  <c r="T82" i="4"/>
  <c r="T83" i="4"/>
  <c r="T84" i="4"/>
  <c r="Q65" i="4"/>
  <c r="R65" i="4"/>
  <c r="Q66" i="4"/>
  <c r="R66" i="4"/>
  <c r="Q67" i="4"/>
  <c r="R67" i="4"/>
  <c r="N10" i="4"/>
  <c r="Q10" i="4"/>
  <c r="R10" i="4"/>
  <c r="T10" i="4"/>
  <c r="U10" i="4" s="1"/>
  <c r="Y10" i="4"/>
  <c r="Z10" i="4"/>
  <c r="AB10" i="4"/>
  <c r="AC10" i="4" s="1"/>
  <c r="AB33" i="4"/>
  <c r="AC33" i="4" s="1"/>
  <c r="AB34" i="4"/>
  <c r="AC34" i="4" s="1"/>
  <c r="AB35" i="4"/>
  <c r="AC35" i="4" s="1"/>
  <c r="AB36" i="4"/>
  <c r="AC36" i="4" s="1"/>
  <c r="AB37" i="4"/>
  <c r="AC37" i="4" s="1"/>
  <c r="AB38" i="4"/>
  <c r="AC38" i="4" s="1"/>
  <c r="AB39" i="4"/>
  <c r="AC39" i="4" s="1"/>
  <c r="AB40" i="4"/>
  <c r="AC40" i="4" s="1"/>
  <c r="AB41" i="4"/>
  <c r="AB42" i="4"/>
  <c r="AB43" i="4"/>
  <c r="Y33" i="4"/>
  <c r="Z33" i="4"/>
  <c r="Y34" i="4"/>
  <c r="Z34" i="4"/>
  <c r="Y35" i="4"/>
  <c r="Z35" i="4"/>
  <c r="Y36" i="4"/>
  <c r="Z36" i="4"/>
  <c r="Y37" i="4"/>
  <c r="Z37" i="4"/>
  <c r="Y38" i="4"/>
  <c r="Z38" i="4"/>
  <c r="Y39" i="4"/>
  <c r="Z39" i="4"/>
  <c r="Y40" i="4"/>
  <c r="Z40" i="4"/>
  <c r="Y41" i="4"/>
  <c r="Z41" i="4"/>
  <c r="Y42" i="4"/>
  <c r="Z42" i="4"/>
  <c r="Y43" i="4"/>
  <c r="Z43" i="4"/>
  <c r="Y44" i="4"/>
  <c r="Z44" i="4"/>
  <c r="Y45" i="4"/>
  <c r="Z45" i="4"/>
  <c r="Y46" i="4"/>
  <c r="Z46" i="4"/>
  <c r="Y47" i="4"/>
  <c r="Z47" i="4"/>
  <c r="Y48" i="4"/>
  <c r="Z48" i="4"/>
  <c r="T29" i="4"/>
  <c r="U29" i="4" s="1"/>
  <c r="T30" i="4"/>
  <c r="U30" i="4" s="1"/>
  <c r="T31" i="4"/>
  <c r="U31" i="4" s="1"/>
  <c r="T32" i="4"/>
  <c r="U32" i="4" s="1"/>
  <c r="T33" i="4"/>
  <c r="U33" i="4" s="1"/>
  <c r="T34" i="4"/>
  <c r="U34" i="4" s="1"/>
  <c r="T35" i="4"/>
  <c r="U35" i="4" s="1"/>
  <c r="T36" i="4"/>
  <c r="U36" i="4" s="1"/>
  <c r="T37" i="4"/>
  <c r="U37" i="4" s="1"/>
  <c r="T38" i="4"/>
  <c r="U38" i="4" s="1"/>
  <c r="T39" i="4"/>
  <c r="U39" i="4" s="1"/>
  <c r="T40" i="4"/>
  <c r="U40" i="4" s="1"/>
  <c r="T41" i="4"/>
  <c r="U41" i="4" s="1"/>
  <c r="T42" i="4"/>
  <c r="U42" i="4" s="1"/>
  <c r="T43" i="4"/>
  <c r="U43" i="4" s="1"/>
  <c r="T44" i="4"/>
  <c r="U44" i="4" s="1"/>
  <c r="Q33" i="4"/>
  <c r="R33" i="4"/>
  <c r="Q34" i="4"/>
  <c r="R34" i="4"/>
  <c r="Q35" i="4"/>
  <c r="R35" i="4"/>
  <c r="Q36" i="4"/>
  <c r="R36" i="4"/>
  <c r="Q37" i="4"/>
  <c r="R37" i="4"/>
  <c r="Q38" i="4"/>
  <c r="R38" i="4"/>
  <c r="Q39" i="4"/>
  <c r="R39" i="4"/>
  <c r="Q40" i="4"/>
  <c r="R40" i="4"/>
  <c r="Q41" i="4"/>
  <c r="R41" i="4"/>
  <c r="Q42" i="4"/>
  <c r="R42" i="4"/>
  <c r="Q43" i="4"/>
  <c r="R43" i="4"/>
  <c r="Q44" i="4"/>
  <c r="R44" i="4"/>
  <c r="N33" i="4"/>
  <c r="N34" i="4"/>
  <c r="N35" i="4"/>
  <c r="N36" i="4"/>
  <c r="N37" i="4"/>
  <c r="N38" i="4"/>
  <c r="N39" i="4"/>
  <c r="R91" i="7"/>
  <c r="Q91" i="7"/>
  <c r="R90" i="7"/>
  <c r="Q90" i="7"/>
  <c r="R89" i="7"/>
  <c r="Q89" i="7"/>
  <c r="R88" i="7"/>
  <c r="Q88" i="7"/>
  <c r="R87" i="7"/>
  <c r="Q87" i="7"/>
  <c r="R86" i="7"/>
  <c r="Q86" i="7"/>
  <c r="R85" i="7"/>
  <c r="Q85" i="7"/>
  <c r="R84" i="7"/>
  <c r="Q84" i="7"/>
  <c r="R83" i="7"/>
  <c r="Q83" i="7"/>
  <c r="R82" i="7"/>
  <c r="Q82" i="7"/>
  <c r="R81" i="7"/>
  <c r="Q81" i="7"/>
  <c r="R69" i="7"/>
  <c r="Q69" i="7"/>
  <c r="R68" i="7"/>
  <c r="Q68" i="7"/>
  <c r="R67" i="7"/>
  <c r="Q67" i="7"/>
  <c r="R66" i="7"/>
  <c r="Q66" i="7"/>
  <c r="R65" i="7"/>
  <c r="Q65" i="7"/>
  <c r="R64" i="7"/>
  <c r="Q64" i="7"/>
  <c r="R58" i="7"/>
  <c r="Q58" i="7"/>
  <c r="R57" i="7"/>
  <c r="Q57" i="7"/>
  <c r="R56" i="7"/>
  <c r="Q56" i="7"/>
  <c r="R55" i="7"/>
  <c r="Q55" i="7"/>
  <c r="R54" i="7"/>
  <c r="Q54" i="7"/>
  <c r="R53" i="7"/>
  <c r="Q53" i="7"/>
  <c r="R52" i="7"/>
  <c r="Q52" i="7"/>
  <c r="R51" i="7"/>
  <c r="Q51" i="7"/>
  <c r="R50" i="7"/>
  <c r="Q50" i="7"/>
  <c r="R49" i="7"/>
  <c r="Q49" i="7"/>
  <c r="Z32" i="7"/>
  <c r="Y32" i="7"/>
  <c r="Z27" i="7"/>
  <c r="Y27" i="7"/>
  <c r="Z26" i="7"/>
  <c r="Y26" i="7"/>
  <c r="Z25" i="7"/>
  <c r="Y25" i="7"/>
  <c r="Z24" i="7"/>
  <c r="Y24" i="7"/>
  <c r="Z23" i="7"/>
  <c r="Y23" i="7"/>
  <c r="Z22" i="7"/>
  <c r="Y22" i="7"/>
  <c r="Z21" i="7"/>
  <c r="Y21" i="7"/>
  <c r="Z20" i="7"/>
  <c r="Y20" i="7"/>
  <c r="Z19" i="7"/>
  <c r="Y19" i="7"/>
  <c r="Z18" i="7"/>
  <c r="Y18" i="7"/>
  <c r="Z17" i="7"/>
  <c r="Y17" i="7"/>
  <c r="Z16" i="7"/>
  <c r="Y16" i="7"/>
  <c r="Z15" i="7"/>
  <c r="Y15" i="7"/>
  <c r="Z14" i="7"/>
  <c r="Y14" i="7"/>
  <c r="Z13" i="7"/>
  <c r="Y13" i="7"/>
  <c r="Z12" i="7"/>
  <c r="Y12" i="7"/>
  <c r="Z11" i="7"/>
  <c r="Y11" i="7"/>
  <c r="Z10" i="7"/>
  <c r="Y10" i="7"/>
  <c r="Z9" i="7"/>
  <c r="Y9" i="7"/>
  <c r="Z8" i="7"/>
  <c r="Y8" i="7"/>
  <c r="Z7" i="7"/>
  <c r="Y7" i="7"/>
  <c r="R23" i="7"/>
  <c r="Q23" i="7"/>
  <c r="R22" i="7"/>
  <c r="Q22" i="7"/>
  <c r="R21" i="7"/>
  <c r="Q21" i="7"/>
  <c r="R20" i="7"/>
  <c r="Q20" i="7"/>
  <c r="R19" i="7"/>
  <c r="Q19" i="7"/>
  <c r="R18" i="7"/>
  <c r="Q18" i="7"/>
  <c r="R17" i="7"/>
  <c r="Q17" i="7"/>
  <c r="R16" i="7"/>
  <c r="Q16" i="7"/>
  <c r="Q8" i="7"/>
  <c r="R11" i="7"/>
  <c r="Q11" i="7"/>
  <c r="R10" i="7"/>
  <c r="Q10" i="7"/>
  <c r="R9" i="7"/>
  <c r="Q9" i="7"/>
  <c r="R8" i="7"/>
  <c r="R7" i="7"/>
  <c r="Q7" i="7"/>
  <c r="Q68" i="4"/>
  <c r="R68" i="4"/>
  <c r="Q69" i="4"/>
  <c r="R69" i="4"/>
  <c r="Q70" i="4"/>
  <c r="R70" i="4"/>
  <c r="Q71" i="4"/>
  <c r="R71" i="4"/>
  <c r="Q72" i="4"/>
  <c r="R72" i="4"/>
  <c r="Q73" i="4"/>
  <c r="R73" i="4"/>
  <c r="Q74" i="4"/>
  <c r="R74" i="4"/>
  <c r="Q75" i="4"/>
  <c r="R75" i="4"/>
  <c r="Q76" i="4"/>
  <c r="R76" i="4"/>
  <c r="Q77" i="4"/>
  <c r="R77" i="4"/>
  <c r="Q78" i="4"/>
  <c r="R78" i="4"/>
  <c r="Q79" i="4"/>
  <c r="R79" i="4"/>
  <c r="Q80" i="4"/>
  <c r="R80" i="4"/>
  <c r="Q81" i="4"/>
  <c r="R81" i="4"/>
  <c r="Q82" i="4"/>
  <c r="R82" i="4"/>
  <c r="Q83" i="4"/>
  <c r="R83" i="4"/>
  <c r="Q84" i="4"/>
  <c r="R84" i="4"/>
  <c r="Q85" i="4"/>
  <c r="R85" i="4"/>
  <c r="Q86" i="4"/>
  <c r="R86" i="4"/>
  <c r="Q87" i="4"/>
  <c r="R87" i="4"/>
  <c r="Q88" i="4"/>
  <c r="R88" i="4"/>
  <c r="Q89" i="4"/>
  <c r="R89" i="4"/>
  <c r="Q90" i="4"/>
  <c r="R90" i="4"/>
  <c r="Q91" i="4"/>
  <c r="R91" i="4"/>
  <c r="R64" i="4"/>
  <c r="Q64" i="4"/>
  <c r="Y49" i="4"/>
  <c r="Z49" i="4"/>
  <c r="Y50" i="4"/>
  <c r="Z50" i="4"/>
  <c r="Y51" i="4"/>
  <c r="Z51" i="4"/>
  <c r="Y52" i="4"/>
  <c r="Z52" i="4"/>
  <c r="Y53" i="4"/>
  <c r="Z53" i="4"/>
  <c r="Y54" i="4"/>
  <c r="Z54" i="4"/>
  <c r="Y55" i="4"/>
  <c r="Z55" i="4"/>
  <c r="Y56" i="4"/>
  <c r="Z56" i="4"/>
  <c r="Y57" i="4"/>
  <c r="Z57" i="4"/>
  <c r="Y58" i="4"/>
  <c r="Z58" i="4"/>
  <c r="Z32" i="4"/>
  <c r="Y32" i="4"/>
  <c r="Y8" i="4"/>
  <c r="Z8" i="4"/>
  <c r="Y9" i="4"/>
  <c r="Z9" i="4"/>
  <c r="Y11" i="4"/>
  <c r="Z11" i="4"/>
  <c r="Y12" i="4"/>
  <c r="Z12" i="4"/>
  <c r="Y13" i="4"/>
  <c r="Z13" i="4"/>
  <c r="Y14" i="4"/>
  <c r="Z14" i="4"/>
  <c r="Y15" i="4"/>
  <c r="Z15" i="4"/>
  <c r="Y16" i="4"/>
  <c r="Z16" i="4"/>
  <c r="Y17" i="4"/>
  <c r="Z17" i="4"/>
  <c r="Y18" i="4"/>
  <c r="Z18" i="4"/>
  <c r="Y19" i="4"/>
  <c r="Z19" i="4"/>
  <c r="Y20" i="4"/>
  <c r="Z20" i="4"/>
  <c r="Y21" i="4"/>
  <c r="Z21" i="4"/>
  <c r="Y22" i="4"/>
  <c r="Z22" i="4"/>
  <c r="Y23" i="4"/>
  <c r="Z23" i="4"/>
  <c r="Y24" i="4"/>
  <c r="Z24" i="4"/>
  <c r="Y25" i="4"/>
  <c r="Z25" i="4"/>
  <c r="Y26" i="4"/>
  <c r="Z26" i="4"/>
  <c r="Y27" i="4"/>
  <c r="Z27" i="4"/>
  <c r="Z7" i="4"/>
  <c r="Y7" i="4"/>
  <c r="Q50" i="4"/>
  <c r="R50" i="4"/>
  <c r="Q51" i="4"/>
  <c r="R51" i="4"/>
  <c r="Q52" i="4"/>
  <c r="R52" i="4"/>
  <c r="Q53" i="4"/>
  <c r="R53" i="4"/>
  <c r="Q54" i="4"/>
  <c r="R54" i="4"/>
  <c r="Q55" i="4"/>
  <c r="R55" i="4"/>
  <c r="Q56" i="4"/>
  <c r="R56" i="4"/>
  <c r="Q57" i="4"/>
  <c r="R57" i="4"/>
  <c r="Q58" i="4"/>
  <c r="R58" i="4"/>
  <c r="R49" i="4"/>
  <c r="Q49" i="4"/>
  <c r="R31" i="4"/>
  <c r="R29" i="4"/>
  <c r="R30" i="4"/>
  <c r="R32" i="4"/>
  <c r="R28" i="4"/>
  <c r="Q29" i="4"/>
  <c r="Q30" i="4"/>
  <c r="Q31" i="4"/>
  <c r="Q32" i="4"/>
  <c r="Q28" i="4"/>
  <c r="Q17" i="4"/>
  <c r="Q18" i="4"/>
  <c r="Q19" i="4"/>
  <c r="Q20" i="4"/>
  <c r="Q21" i="4"/>
  <c r="Q22" i="4"/>
  <c r="Q23" i="4"/>
  <c r="Q16" i="4"/>
  <c r="R17" i="4"/>
  <c r="R18" i="4"/>
  <c r="R19" i="4"/>
  <c r="R20" i="4"/>
  <c r="R21" i="4"/>
  <c r="R22" i="4"/>
  <c r="R23" i="4"/>
  <c r="R16" i="4"/>
  <c r="R8" i="4"/>
  <c r="R9" i="4"/>
  <c r="R11" i="4"/>
  <c r="R7" i="4"/>
  <c r="Q8" i="4"/>
  <c r="Q9" i="4"/>
  <c r="Q11" i="4"/>
  <c r="Q7" i="4"/>
  <c r="T7" i="4" l="1"/>
  <c r="G61" i="8" l="1"/>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60" i="8"/>
  <c r="Y141" i="8" l="1"/>
  <c r="AA106" i="8" l="1"/>
  <c r="AA55" i="8"/>
  <c r="Y60" i="8"/>
  <c r="Z60" i="8"/>
  <c r="AB60" i="8"/>
  <c r="AC60" i="8" s="1"/>
  <c r="Y61" i="8"/>
  <c r="Z61" i="8"/>
  <c r="AB61" i="8"/>
  <c r="AC61" i="8" s="1"/>
  <c r="Y62" i="8"/>
  <c r="Z62" i="8"/>
  <c r="AB62" i="8"/>
  <c r="AC62" i="8" s="1"/>
  <c r="Y63" i="8"/>
  <c r="Z63" i="8"/>
  <c r="AB63" i="8"/>
  <c r="AC63" i="8" s="1"/>
  <c r="Y64" i="8"/>
  <c r="Z64" i="8"/>
  <c r="AB64" i="8"/>
  <c r="AC64" i="8" s="1"/>
  <c r="Y65" i="8"/>
  <c r="Z65" i="8"/>
  <c r="AB65" i="8"/>
  <c r="AC65" i="8" s="1"/>
  <c r="Y66" i="8"/>
  <c r="Z66" i="8"/>
  <c r="AB66" i="8"/>
  <c r="AC66" i="8" s="1"/>
  <c r="Y67" i="8"/>
  <c r="Z67" i="8"/>
  <c r="AB67" i="8"/>
  <c r="AC67" i="8" s="1"/>
  <c r="Y68" i="8"/>
  <c r="Z68" i="8"/>
  <c r="AB68" i="8"/>
  <c r="AC68" i="8" s="1"/>
  <c r="Y69" i="8"/>
  <c r="Z69" i="8"/>
  <c r="AB69" i="8"/>
  <c r="AC69" i="8" s="1"/>
  <c r="Y70" i="8"/>
  <c r="Z70" i="8"/>
  <c r="AB70" i="8"/>
  <c r="AC70" i="8" s="1"/>
  <c r="Y71" i="8"/>
  <c r="Z71" i="8"/>
  <c r="AB71" i="8"/>
  <c r="AC71" i="8" s="1"/>
  <c r="Y72" i="8"/>
  <c r="Z72" i="8"/>
  <c r="AB72" i="8"/>
  <c r="AC72" i="8" s="1"/>
  <c r="Y73" i="8"/>
  <c r="Z73" i="8"/>
  <c r="AB73" i="8"/>
  <c r="AC73" i="8" s="1"/>
  <c r="Y74" i="8"/>
  <c r="Z74" i="8"/>
  <c r="AB74" i="8"/>
  <c r="AC74" i="8" s="1"/>
  <c r="Y75" i="8"/>
  <c r="Z75" i="8"/>
  <c r="AB75" i="8"/>
  <c r="AC75" i="8" s="1"/>
  <c r="Y76" i="8"/>
  <c r="Z76" i="8"/>
  <c r="AB76" i="8"/>
  <c r="AC76" i="8" s="1"/>
  <c r="Y77" i="8"/>
  <c r="Z77" i="8"/>
  <c r="AB77" i="8"/>
  <c r="AC77" i="8" s="1"/>
  <c r="Y78" i="8"/>
  <c r="Z78" i="8"/>
  <c r="AB78" i="8"/>
  <c r="AC78" i="8" s="1"/>
  <c r="Y79" i="8"/>
  <c r="Z79" i="8"/>
  <c r="AB79" i="8"/>
  <c r="AC79" i="8" s="1"/>
  <c r="Y80" i="8"/>
  <c r="Z80" i="8"/>
  <c r="AB80" i="8"/>
  <c r="AC80" i="8" s="1"/>
  <c r="Y81" i="8"/>
  <c r="Z81" i="8"/>
  <c r="AB81" i="8"/>
  <c r="AC81" i="8" s="1"/>
  <c r="Y82" i="8"/>
  <c r="Z82" i="8"/>
  <c r="AB82" i="8"/>
  <c r="AC82" i="8" s="1"/>
  <c r="Y83" i="8"/>
  <c r="Z83" i="8"/>
  <c r="AB83" i="8"/>
  <c r="AC83" i="8" s="1"/>
  <c r="Y84" i="8"/>
  <c r="Z84" i="8"/>
  <c r="AB84" i="8"/>
  <c r="AC84" i="8" s="1"/>
  <c r="Y85" i="8"/>
  <c r="Z85" i="8"/>
  <c r="AB85" i="8"/>
  <c r="AC85" i="8" s="1"/>
  <c r="Y86" i="8"/>
  <c r="Z86" i="8"/>
  <c r="AB86" i="8"/>
  <c r="AC86" i="8" s="1"/>
  <c r="Y87" i="8"/>
  <c r="Z87" i="8"/>
  <c r="AB87" i="8"/>
  <c r="AC87" i="8" s="1"/>
  <c r="Y88" i="8"/>
  <c r="Z88" i="8"/>
  <c r="AB88" i="8"/>
  <c r="AC88" i="8" s="1"/>
  <c r="Y89" i="8"/>
  <c r="Z89" i="8"/>
  <c r="AB89" i="8"/>
  <c r="AC89" i="8" s="1"/>
  <c r="Y90" i="8"/>
  <c r="Z90" i="8"/>
  <c r="AB90" i="8"/>
  <c r="AC90" i="8" s="1"/>
  <c r="Y91" i="8"/>
  <c r="Z91" i="8"/>
  <c r="AB91" i="8"/>
  <c r="AC91" i="8" s="1"/>
  <c r="Y92" i="8"/>
  <c r="Z92" i="8"/>
  <c r="AB92" i="8"/>
  <c r="AC92" i="8" s="1"/>
  <c r="Y93" i="8"/>
  <c r="Z93" i="8"/>
  <c r="AB93" i="8"/>
  <c r="AC93" i="8" s="1"/>
  <c r="Y94" i="8"/>
  <c r="Z94" i="8"/>
  <c r="AB94" i="8"/>
  <c r="AC94" i="8" s="1"/>
  <c r="Y95" i="8"/>
  <c r="Z95" i="8"/>
  <c r="AB95" i="8"/>
  <c r="AC95" i="8" s="1"/>
  <c r="Y96" i="8"/>
  <c r="Z96" i="8"/>
  <c r="AB96" i="8"/>
  <c r="AC96" i="8" s="1"/>
  <c r="Y97" i="8"/>
  <c r="Z97" i="8"/>
  <c r="AB97" i="8"/>
  <c r="AC97" i="8" s="1"/>
  <c r="Y98" i="8"/>
  <c r="Z98" i="8"/>
  <c r="AB98" i="8"/>
  <c r="AC98" i="8" s="1"/>
  <c r="Y99" i="8"/>
  <c r="Z99" i="8"/>
  <c r="AB99" i="8"/>
  <c r="AC99" i="8" s="1"/>
  <c r="Y100" i="8"/>
  <c r="Z100" i="8"/>
  <c r="AB100" i="8"/>
  <c r="AC100" i="8" s="1"/>
  <c r="Y101" i="8"/>
  <c r="Z101" i="8"/>
  <c r="AB101" i="8"/>
  <c r="AC101" i="8" s="1"/>
  <c r="Y102" i="8"/>
  <c r="Z102" i="8"/>
  <c r="AB102" i="8"/>
  <c r="AC102" i="8" s="1"/>
  <c r="Y103" i="8"/>
  <c r="Z103" i="8"/>
  <c r="AB103" i="8"/>
  <c r="AC103" i="8" s="1"/>
  <c r="Y104" i="8"/>
  <c r="Z104" i="8"/>
  <c r="AB104" i="8"/>
  <c r="AC104" i="8" s="1"/>
  <c r="Y105" i="8"/>
  <c r="Z105" i="8"/>
  <c r="AB105" i="8"/>
  <c r="AC105" i="8" s="1"/>
  <c r="Q61" i="8"/>
  <c r="R61" i="8"/>
  <c r="T61" i="8"/>
  <c r="U61" i="8" s="1"/>
  <c r="Q62" i="8"/>
  <c r="R62" i="8"/>
  <c r="T62" i="8"/>
  <c r="U62" i="8" s="1"/>
  <c r="Q63" i="8"/>
  <c r="R63" i="8"/>
  <c r="T63" i="8"/>
  <c r="U63" i="8" s="1"/>
  <c r="Q64" i="8"/>
  <c r="R64" i="8"/>
  <c r="T64" i="8"/>
  <c r="U64" i="8" s="1"/>
  <c r="Q65" i="8"/>
  <c r="R65" i="8"/>
  <c r="T65" i="8"/>
  <c r="U65" i="8" s="1"/>
  <c r="Q66" i="8"/>
  <c r="R66" i="8"/>
  <c r="T66" i="8"/>
  <c r="U66" i="8" s="1"/>
  <c r="Q67" i="8"/>
  <c r="R67" i="8"/>
  <c r="T67" i="8"/>
  <c r="U67" i="8" s="1"/>
  <c r="Q68" i="8"/>
  <c r="R68" i="8"/>
  <c r="T68" i="8"/>
  <c r="U68" i="8" s="1"/>
  <c r="Q69" i="8"/>
  <c r="R69" i="8"/>
  <c r="T69" i="8"/>
  <c r="U69" i="8" s="1"/>
  <c r="Q70" i="8"/>
  <c r="R70" i="8"/>
  <c r="T70" i="8"/>
  <c r="U70" i="8" s="1"/>
  <c r="Q71" i="8"/>
  <c r="R71" i="8"/>
  <c r="T71" i="8"/>
  <c r="U71" i="8" s="1"/>
  <c r="Q72" i="8"/>
  <c r="R72" i="8"/>
  <c r="T72" i="8"/>
  <c r="U72" i="8" s="1"/>
  <c r="Q73" i="8"/>
  <c r="R73" i="8"/>
  <c r="T73" i="8"/>
  <c r="U73" i="8" s="1"/>
  <c r="Q74" i="8"/>
  <c r="R74" i="8"/>
  <c r="T74" i="8"/>
  <c r="U74" i="8" s="1"/>
  <c r="Q75" i="8"/>
  <c r="R75" i="8"/>
  <c r="T75" i="8"/>
  <c r="U75" i="8" s="1"/>
  <c r="Q76" i="8"/>
  <c r="R76" i="8"/>
  <c r="T76" i="8"/>
  <c r="U76" i="8" s="1"/>
  <c r="Q77" i="8"/>
  <c r="R77" i="8"/>
  <c r="T77" i="8"/>
  <c r="U77" i="8" s="1"/>
  <c r="Q78" i="8"/>
  <c r="R78" i="8"/>
  <c r="T78" i="8"/>
  <c r="U78" i="8" s="1"/>
  <c r="Q79" i="8"/>
  <c r="R79" i="8"/>
  <c r="T79" i="8"/>
  <c r="U79" i="8" s="1"/>
  <c r="Q80" i="8"/>
  <c r="R80" i="8"/>
  <c r="T80" i="8"/>
  <c r="U80" i="8" s="1"/>
  <c r="Q81" i="8"/>
  <c r="R81" i="8"/>
  <c r="T81" i="8"/>
  <c r="U81" i="8" s="1"/>
  <c r="Q82" i="8"/>
  <c r="R82" i="8"/>
  <c r="T82" i="8"/>
  <c r="U82" i="8" s="1"/>
  <c r="Q83" i="8"/>
  <c r="R83" i="8"/>
  <c r="T83" i="8"/>
  <c r="U83" i="8" s="1"/>
  <c r="Q84" i="8"/>
  <c r="R84" i="8"/>
  <c r="T84" i="8"/>
  <c r="U84" i="8" s="1"/>
  <c r="Q85" i="8"/>
  <c r="R85" i="8"/>
  <c r="T85" i="8"/>
  <c r="U85" i="8" s="1"/>
  <c r="Q86" i="8"/>
  <c r="R86" i="8"/>
  <c r="T86" i="8"/>
  <c r="U86" i="8" s="1"/>
  <c r="Q87" i="8"/>
  <c r="R87" i="8"/>
  <c r="T87" i="8"/>
  <c r="U87" i="8" s="1"/>
  <c r="Q88" i="8"/>
  <c r="R88" i="8"/>
  <c r="T88" i="8"/>
  <c r="U88" i="8" s="1"/>
  <c r="Q89" i="8"/>
  <c r="R89" i="8"/>
  <c r="T89" i="8"/>
  <c r="U89" i="8" s="1"/>
  <c r="Q90" i="8"/>
  <c r="R90" i="8"/>
  <c r="T90" i="8"/>
  <c r="U90" i="8" s="1"/>
  <c r="Q91" i="8"/>
  <c r="R91" i="8"/>
  <c r="T91" i="8"/>
  <c r="U91" i="8" s="1"/>
  <c r="Q92" i="8"/>
  <c r="R92" i="8"/>
  <c r="T92" i="8"/>
  <c r="U92" i="8" s="1"/>
  <c r="Q93" i="8"/>
  <c r="R93" i="8"/>
  <c r="T93" i="8"/>
  <c r="U93" i="8" s="1"/>
  <c r="Q94" i="8"/>
  <c r="R94" i="8"/>
  <c r="T94" i="8"/>
  <c r="U94" i="8" s="1"/>
  <c r="Q95" i="8"/>
  <c r="R95" i="8"/>
  <c r="T95" i="8"/>
  <c r="U95" i="8" s="1"/>
  <c r="Q96" i="8"/>
  <c r="R96" i="8"/>
  <c r="T96" i="8"/>
  <c r="U96" i="8" s="1"/>
  <c r="Q97" i="8"/>
  <c r="R97" i="8"/>
  <c r="T97" i="8"/>
  <c r="U97" i="8" s="1"/>
  <c r="Q98" i="8"/>
  <c r="R98" i="8"/>
  <c r="T98" i="8"/>
  <c r="U98" i="8" s="1"/>
  <c r="Q99" i="8"/>
  <c r="R99" i="8"/>
  <c r="T99" i="8"/>
  <c r="U99" i="8" s="1"/>
  <c r="Q100" i="8"/>
  <c r="R100" i="8"/>
  <c r="T100" i="8"/>
  <c r="U100" i="8" s="1"/>
  <c r="Q101" i="8"/>
  <c r="R101" i="8"/>
  <c r="T101" i="8"/>
  <c r="U101" i="8" s="1"/>
  <c r="Q102" i="8"/>
  <c r="R102" i="8"/>
  <c r="T102" i="8"/>
  <c r="U102" i="8" s="1"/>
  <c r="Q103" i="8"/>
  <c r="R103" i="8"/>
  <c r="T103" i="8"/>
  <c r="U103" i="8" s="1"/>
  <c r="Q104" i="8"/>
  <c r="R104" i="8"/>
  <c r="T104" i="8"/>
  <c r="U104" i="8" s="1"/>
  <c r="Q105" i="8"/>
  <c r="R105" i="8"/>
  <c r="T105" i="8"/>
  <c r="U105" i="8" s="1"/>
  <c r="T7" i="8"/>
  <c r="Y8" i="8"/>
  <c r="Z8" i="8"/>
  <c r="AB8" i="8"/>
  <c r="AC8" i="8" s="1"/>
  <c r="Y9" i="8"/>
  <c r="Z9" i="8"/>
  <c r="AB9" i="8"/>
  <c r="AC9" i="8" s="1"/>
  <c r="Y10" i="8"/>
  <c r="Z10" i="8"/>
  <c r="AB10" i="8"/>
  <c r="AC10" i="8" s="1"/>
  <c r="Y11" i="8"/>
  <c r="Z11" i="8"/>
  <c r="AB11" i="8"/>
  <c r="AC11" i="8" s="1"/>
  <c r="Y12" i="8"/>
  <c r="Z12" i="8"/>
  <c r="AB12" i="8"/>
  <c r="AC12" i="8" s="1"/>
  <c r="Y13" i="8"/>
  <c r="Z13" i="8"/>
  <c r="AB13" i="8"/>
  <c r="AC13" i="8" s="1"/>
  <c r="Y14" i="8"/>
  <c r="Z14" i="8"/>
  <c r="AB14" i="8"/>
  <c r="AC14" i="8" s="1"/>
  <c r="Y15" i="8"/>
  <c r="Z15" i="8"/>
  <c r="AB15" i="8"/>
  <c r="AC15" i="8" s="1"/>
  <c r="Y16" i="8"/>
  <c r="Z16" i="8"/>
  <c r="AB16" i="8"/>
  <c r="AC16" i="8" s="1"/>
  <c r="Y17" i="8"/>
  <c r="Z17" i="8"/>
  <c r="AB17" i="8"/>
  <c r="AC17" i="8" s="1"/>
  <c r="Y18" i="8"/>
  <c r="Z18" i="8"/>
  <c r="AB18" i="8"/>
  <c r="AC18" i="8" s="1"/>
  <c r="Y19" i="8"/>
  <c r="Z19" i="8"/>
  <c r="AB19" i="8"/>
  <c r="AC19" i="8" s="1"/>
  <c r="Y20" i="8"/>
  <c r="Z20" i="8"/>
  <c r="AB20" i="8"/>
  <c r="AC20" i="8" s="1"/>
  <c r="Y21" i="8"/>
  <c r="Z21" i="8"/>
  <c r="AB21" i="8"/>
  <c r="AC21" i="8" s="1"/>
  <c r="Y22" i="8"/>
  <c r="Z22" i="8"/>
  <c r="AB22" i="8"/>
  <c r="AC22" i="8" s="1"/>
  <c r="Y23" i="8"/>
  <c r="Z23" i="8"/>
  <c r="AB23" i="8"/>
  <c r="AC23" i="8" s="1"/>
  <c r="Y24" i="8"/>
  <c r="Z24" i="8"/>
  <c r="AB24" i="8"/>
  <c r="AC24" i="8" s="1"/>
  <c r="Y25" i="8"/>
  <c r="Z25" i="8"/>
  <c r="AB25" i="8"/>
  <c r="AC25" i="8" s="1"/>
  <c r="Y26" i="8"/>
  <c r="Z26" i="8"/>
  <c r="AB26" i="8"/>
  <c r="AC26" i="8" s="1"/>
  <c r="Y27" i="8"/>
  <c r="Z27" i="8"/>
  <c r="AB27" i="8"/>
  <c r="AC27" i="8" s="1"/>
  <c r="Y28" i="8"/>
  <c r="Z28" i="8"/>
  <c r="AB28" i="8"/>
  <c r="AC28" i="8" s="1"/>
  <c r="Y29" i="8"/>
  <c r="Z29" i="8"/>
  <c r="AB29" i="8"/>
  <c r="AC29" i="8" s="1"/>
  <c r="Y30" i="8"/>
  <c r="Z30" i="8"/>
  <c r="AB30" i="8"/>
  <c r="AC30" i="8" s="1"/>
  <c r="Y31" i="8"/>
  <c r="Z31" i="8"/>
  <c r="AB31" i="8"/>
  <c r="AC31" i="8" s="1"/>
  <c r="Y32" i="8"/>
  <c r="Z32" i="8"/>
  <c r="AB32" i="8"/>
  <c r="AC32" i="8" s="1"/>
  <c r="Y33" i="8"/>
  <c r="Z33" i="8"/>
  <c r="AB33" i="8"/>
  <c r="AC33" i="8" s="1"/>
  <c r="Y34" i="8"/>
  <c r="Z34" i="8"/>
  <c r="AB34" i="8"/>
  <c r="AC34" i="8" s="1"/>
  <c r="Y35" i="8"/>
  <c r="Z35" i="8"/>
  <c r="AB35" i="8"/>
  <c r="AC35" i="8" s="1"/>
  <c r="Y36" i="8"/>
  <c r="Z36" i="8"/>
  <c r="AB36" i="8"/>
  <c r="AC36" i="8" s="1"/>
  <c r="Y37" i="8"/>
  <c r="Z37" i="8"/>
  <c r="AB37" i="8"/>
  <c r="AC37" i="8" s="1"/>
  <c r="Y38" i="8"/>
  <c r="Z38" i="8"/>
  <c r="AB38" i="8"/>
  <c r="AC38" i="8" s="1"/>
  <c r="Y39" i="8"/>
  <c r="Z39" i="8"/>
  <c r="AB39" i="8"/>
  <c r="AC39" i="8" s="1"/>
  <c r="Y40" i="8"/>
  <c r="Z40" i="8"/>
  <c r="AB40" i="8"/>
  <c r="AC40" i="8" s="1"/>
  <c r="Y41" i="8"/>
  <c r="Z41" i="8"/>
  <c r="AB41" i="8"/>
  <c r="AC41" i="8" s="1"/>
  <c r="Y42" i="8"/>
  <c r="Z42" i="8"/>
  <c r="AB42" i="8"/>
  <c r="AC42" i="8" s="1"/>
  <c r="Y43" i="8"/>
  <c r="Z43" i="8"/>
  <c r="AB43" i="8"/>
  <c r="AC43" i="8" s="1"/>
  <c r="Y44" i="8"/>
  <c r="Z44" i="8"/>
  <c r="AB44" i="8"/>
  <c r="AC44" i="8" s="1"/>
  <c r="Y45" i="8"/>
  <c r="Z45" i="8"/>
  <c r="AB45" i="8"/>
  <c r="AC45" i="8" s="1"/>
  <c r="Y46" i="8"/>
  <c r="Z46" i="8"/>
  <c r="AB46" i="8"/>
  <c r="AC46" i="8" s="1"/>
  <c r="Y47" i="8"/>
  <c r="Z47" i="8"/>
  <c r="AB47" i="8"/>
  <c r="AC47" i="8" s="1"/>
  <c r="Y48" i="8"/>
  <c r="Z48" i="8"/>
  <c r="AB48" i="8"/>
  <c r="AC48" i="8" s="1"/>
  <c r="Y49" i="8"/>
  <c r="Z49" i="8"/>
  <c r="AB49" i="8"/>
  <c r="AC49" i="8" s="1"/>
  <c r="Y50" i="8"/>
  <c r="Z50" i="8"/>
  <c r="AB50" i="8"/>
  <c r="AC50" i="8" s="1"/>
  <c r="Y51" i="8"/>
  <c r="Z51" i="8"/>
  <c r="AB51" i="8"/>
  <c r="AC51" i="8" s="1"/>
  <c r="Y52" i="8"/>
  <c r="Z52" i="8"/>
  <c r="AB52" i="8"/>
  <c r="AC52" i="8" s="1"/>
  <c r="Y53" i="8"/>
  <c r="Z53" i="8"/>
  <c r="AB53" i="8"/>
  <c r="AC53" i="8" s="1"/>
  <c r="Y54" i="8"/>
  <c r="Z54" i="8"/>
  <c r="AB54" i="8"/>
  <c r="AC54" i="8" s="1"/>
  <c r="Q10" i="8"/>
  <c r="R10" i="8"/>
  <c r="T10" i="8"/>
  <c r="U10" i="8" s="1"/>
  <c r="Q11" i="8"/>
  <c r="R11" i="8"/>
  <c r="T11" i="8"/>
  <c r="U11" i="8" s="1"/>
  <c r="Q12" i="8"/>
  <c r="R12" i="8"/>
  <c r="T12" i="8"/>
  <c r="U12" i="8" s="1"/>
  <c r="Q13" i="8"/>
  <c r="R13" i="8"/>
  <c r="T13" i="8"/>
  <c r="U13" i="8" s="1"/>
  <c r="Q14" i="8"/>
  <c r="R14" i="8"/>
  <c r="T14" i="8"/>
  <c r="U14" i="8" s="1"/>
  <c r="Q15" i="8"/>
  <c r="R15" i="8"/>
  <c r="T15" i="8"/>
  <c r="U15" i="8" s="1"/>
  <c r="Q16" i="8"/>
  <c r="R16" i="8"/>
  <c r="T16" i="8"/>
  <c r="U16" i="8" s="1"/>
  <c r="Q17" i="8"/>
  <c r="R17" i="8"/>
  <c r="T17" i="8"/>
  <c r="U17" i="8" s="1"/>
  <c r="Q18" i="8"/>
  <c r="R18" i="8"/>
  <c r="T18" i="8"/>
  <c r="U18" i="8" s="1"/>
  <c r="Q19" i="8"/>
  <c r="R19" i="8"/>
  <c r="T19" i="8"/>
  <c r="U19" i="8" s="1"/>
  <c r="Q20" i="8"/>
  <c r="R20" i="8"/>
  <c r="T20" i="8"/>
  <c r="U20" i="8" s="1"/>
  <c r="Q21" i="8"/>
  <c r="R21" i="8"/>
  <c r="T21" i="8"/>
  <c r="U21" i="8" s="1"/>
  <c r="Q22" i="8"/>
  <c r="R22" i="8"/>
  <c r="T22" i="8"/>
  <c r="U22" i="8" s="1"/>
  <c r="Q23" i="8"/>
  <c r="R23" i="8"/>
  <c r="T23" i="8"/>
  <c r="U23" i="8" s="1"/>
  <c r="Q24" i="8"/>
  <c r="R24" i="8"/>
  <c r="T24" i="8"/>
  <c r="U24" i="8" s="1"/>
  <c r="Q25" i="8"/>
  <c r="R25" i="8"/>
  <c r="T25" i="8"/>
  <c r="U25" i="8" s="1"/>
  <c r="Q26" i="8"/>
  <c r="R26" i="8"/>
  <c r="T26" i="8"/>
  <c r="U26" i="8" s="1"/>
  <c r="Q27" i="8"/>
  <c r="R27" i="8"/>
  <c r="T27" i="8"/>
  <c r="U27" i="8" s="1"/>
  <c r="Q28" i="8"/>
  <c r="R28" i="8"/>
  <c r="T28" i="8"/>
  <c r="U28" i="8" s="1"/>
  <c r="Q29" i="8"/>
  <c r="R29" i="8"/>
  <c r="T29" i="8"/>
  <c r="U29" i="8" s="1"/>
  <c r="Q30" i="8"/>
  <c r="R30" i="8"/>
  <c r="T30" i="8"/>
  <c r="U30" i="8" s="1"/>
  <c r="Q31" i="8"/>
  <c r="R31" i="8"/>
  <c r="T31" i="8"/>
  <c r="U31" i="8" s="1"/>
  <c r="Q32" i="8"/>
  <c r="R32" i="8"/>
  <c r="T32" i="8"/>
  <c r="U32" i="8" s="1"/>
  <c r="Q33" i="8"/>
  <c r="R33" i="8"/>
  <c r="T33" i="8"/>
  <c r="U33" i="8" s="1"/>
  <c r="Q34" i="8"/>
  <c r="R34" i="8"/>
  <c r="T34" i="8"/>
  <c r="U34" i="8" s="1"/>
  <c r="Q35" i="8"/>
  <c r="R35" i="8"/>
  <c r="T35" i="8"/>
  <c r="U35" i="8" s="1"/>
  <c r="Q36" i="8"/>
  <c r="R36" i="8"/>
  <c r="T36" i="8"/>
  <c r="U36" i="8" s="1"/>
  <c r="Q37" i="8"/>
  <c r="R37" i="8"/>
  <c r="T37" i="8"/>
  <c r="U37" i="8" s="1"/>
  <c r="Q38" i="8"/>
  <c r="R38" i="8"/>
  <c r="T38" i="8"/>
  <c r="U38" i="8" s="1"/>
  <c r="Q39" i="8"/>
  <c r="R39" i="8"/>
  <c r="T39" i="8"/>
  <c r="U39" i="8" s="1"/>
  <c r="Q40" i="8"/>
  <c r="R40" i="8"/>
  <c r="T40" i="8"/>
  <c r="U40" i="8" s="1"/>
  <c r="Q41" i="8"/>
  <c r="R41" i="8"/>
  <c r="T41" i="8"/>
  <c r="U41" i="8" s="1"/>
  <c r="Q42" i="8"/>
  <c r="R42" i="8"/>
  <c r="T42" i="8"/>
  <c r="U42" i="8" s="1"/>
  <c r="Q43" i="8"/>
  <c r="R43" i="8"/>
  <c r="T43" i="8"/>
  <c r="U43" i="8" s="1"/>
  <c r="Q44" i="8"/>
  <c r="R44" i="8"/>
  <c r="T44" i="8"/>
  <c r="U44" i="8" s="1"/>
  <c r="Q45" i="8"/>
  <c r="R45" i="8"/>
  <c r="T45" i="8"/>
  <c r="U45" i="8" s="1"/>
  <c r="Q46" i="8"/>
  <c r="R46" i="8"/>
  <c r="T46" i="8"/>
  <c r="U46" i="8" s="1"/>
  <c r="Q47" i="8"/>
  <c r="R47" i="8"/>
  <c r="T47" i="8"/>
  <c r="U47" i="8" s="1"/>
  <c r="Q48" i="8"/>
  <c r="R48" i="8"/>
  <c r="T48" i="8"/>
  <c r="U48" i="8" s="1"/>
  <c r="Q49" i="8"/>
  <c r="R49" i="8"/>
  <c r="T49" i="8"/>
  <c r="U49" i="8" s="1"/>
  <c r="Q50" i="8"/>
  <c r="R50" i="8"/>
  <c r="T50" i="8"/>
  <c r="U50" i="8" s="1"/>
  <c r="Q51" i="8"/>
  <c r="R51" i="8"/>
  <c r="T51" i="8"/>
  <c r="U51" i="8" s="1"/>
  <c r="Q52" i="8"/>
  <c r="R52" i="8"/>
  <c r="T52" i="8"/>
  <c r="U52" i="8" s="1"/>
  <c r="Q53" i="8"/>
  <c r="R53" i="8"/>
  <c r="T53" i="8"/>
  <c r="U53" i="8" s="1"/>
  <c r="Q54" i="8"/>
  <c r="R54" i="8"/>
  <c r="T54" i="8"/>
  <c r="U54" i="8" s="1"/>
  <c r="T60" i="8"/>
  <c r="U60" i="8" s="1"/>
  <c r="R60" i="8"/>
  <c r="Q60" i="8"/>
  <c r="AC106" i="8" l="1"/>
  <c r="AB106" i="8"/>
  <c r="K106" i="8"/>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K55" i="8"/>
  <c r="N54" i="8"/>
  <c r="G54" i="8"/>
  <c r="N53" i="8"/>
  <c r="G53" i="8"/>
  <c r="N52" i="8"/>
  <c r="G52" i="8"/>
  <c r="N51" i="8"/>
  <c r="G51" i="8"/>
  <c r="N50" i="8"/>
  <c r="G50" i="8"/>
  <c r="N49" i="8"/>
  <c r="G49" i="8"/>
  <c r="N48" i="8"/>
  <c r="G48" i="8"/>
  <c r="N47" i="8"/>
  <c r="G47" i="8"/>
  <c r="N46" i="8"/>
  <c r="G46" i="8"/>
  <c r="N45" i="8"/>
  <c r="G45" i="8"/>
  <c r="N44" i="8"/>
  <c r="G44" i="8"/>
  <c r="N43" i="8"/>
  <c r="G43" i="8"/>
  <c r="N42" i="8"/>
  <c r="G42" i="8"/>
  <c r="N41" i="8"/>
  <c r="G41" i="8"/>
  <c r="N40" i="8"/>
  <c r="G40" i="8"/>
  <c r="N39" i="8"/>
  <c r="G39" i="8"/>
  <c r="N38" i="8"/>
  <c r="G38" i="8"/>
  <c r="N37" i="8"/>
  <c r="G37" i="8"/>
  <c r="N36" i="8"/>
  <c r="G36" i="8"/>
  <c r="N35" i="8"/>
  <c r="G35" i="8"/>
  <c r="N34" i="8"/>
  <c r="G34" i="8"/>
  <c r="N33" i="8"/>
  <c r="G33" i="8"/>
  <c r="N32" i="8"/>
  <c r="G32" i="8"/>
  <c r="N31" i="8"/>
  <c r="G31" i="8"/>
  <c r="N30" i="8"/>
  <c r="G30" i="8"/>
  <c r="N29" i="8"/>
  <c r="G29" i="8"/>
  <c r="N28" i="8"/>
  <c r="G28" i="8"/>
  <c r="N27" i="8"/>
  <c r="G27" i="8"/>
  <c r="N26" i="8"/>
  <c r="G26" i="8"/>
  <c r="N25" i="8"/>
  <c r="G25" i="8"/>
  <c r="N24" i="8"/>
  <c r="G24" i="8"/>
  <c r="N23" i="8"/>
  <c r="G23" i="8"/>
  <c r="N22" i="8"/>
  <c r="G22" i="8"/>
  <c r="N21" i="8"/>
  <c r="G21" i="8"/>
  <c r="N20" i="8"/>
  <c r="G20" i="8"/>
  <c r="N19" i="8"/>
  <c r="G19" i="8"/>
  <c r="N18" i="8"/>
  <c r="G18" i="8"/>
  <c r="N17" i="8"/>
  <c r="G17" i="8"/>
  <c r="N16" i="8"/>
  <c r="G16" i="8"/>
  <c r="N15" i="8"/>
  <c r="G15" i="8"/>
  <c r="N14" i="8"/>
  <c r="G14" i="8"/>
  <c r="N13" i="8"/>
  <c r="G13" i="8"/>
  <c r="N12" i="8"/>
  <c r="G12" i="8"/>
  <c r="N11" i="8"/>
  <c r="G11" i="8"/>
  <c r="N10" i="8"/>
  <c r="G10" i="8"/>
  <c r="T9" i="8"/>
  <c r="U9" i="8" s="1"/>
  <c r="R9" i="8"/>
  <c r="Q9" i="8"/>
  <c r="N9" i="8"/>
  <c r="G9" i="8"/>
  <c r="T8" i="8"/>
  <c r="R8" i="8"/>
  <c r="Q8" i="8"/>
  <c r="N8" i="8"/>
  <c r="G8" i="8"/>
  <c r="AB7" i="8"/>
  <c r="Z7" i="8"/>
  <c r="Y7" i="8"/>
  <c r="R7" i="8"/>
  <c r="Q7" i="8"/>
  <c r="N7" i="8"/>
  <c r="G7" i="8"/>
  <c r="AB55" i="8" l="1"/>
  <c r="Z138" i="8"/>
  <c r="AB138" i="8" s="1"/>
  <c r="Z126" i="8"/>
  <c r="AB126" i="8" s="1"/>
  <c r="Z116" i="8"/>
  <c r="AB116" i="8" s="1"/>
  <c r="Z136" i="8"/>
  <c r="AB136" i="8" s="1"/>
  <c r="Z124" i="8"/>
  <c r="AB124" i="8" s="1"/>
  <c r="Z134" i="8"/>
  <c r="AB134" i="8" s="1"/>
  <c r="Z112" i="8"/>
  <c r="Z122" i="8"/>
  <c r="AB122" i="8" s="1"/>
  <c r="Z132" i="8"/>
  <c r="AB132" i="8" s="1"/>
  <c r="Z120" i="8"/>
  <c r="AB120" i="8" s="1"/>
  <c r="Z130" i="8"/>
  <c r="AB130" i="8" s="1"/>
  <c r="Z128" i="8"/>
  <c r="AB128" i="8" s="1"/>
  <c r="Z118" i="8"/>
  <c r="AB118" i="8" s="1"/>
  <c r="Z114" i="8"/>
  <c r="AB114" i="8" s="1"/>
  <c r="AC7" i="8"/>
  <c r="U8" i="8"/>
  <c r="U7" i="8"/>
  <c r="AB112" i="8" l="1"/>
  <c r="AB141" i="8" s="1"/>
  <c r="Z141" i="8"/>
  <c r="AC55" i="8"/>
  <c r="AA8" i="5"/>
  <c r="AA9" i="5"/>
  <c r="AA10" i="5"/>
  <c r="AA11" i="5"/>
  <c r="AA7" i="5"/>
  <c r="S16" i="5"/>
  <c r="S17" i="5"/>
  <c r="S18" i="5"/>
  <c r="S19" i="5"/>
  <c r="S20" i="5"/>
  <c r="S21" i="5"/>
  <c r="S22" i="5"/>
  <c r="S23" i="5"/>
  <c r="S24" i="5"/>
  <c r="S25" i="5"/>
  <c r="S26" i="5"/>
  <c r="S27" i="5"/>
  <c r="S28" i="5"/>
  <c r="S29" i="5"/>
  <c r="S30" i="5"/>
  <c r="S31" i="5"/>
  <c r="S32" i="5"/>
  <c r="S33" i="5"/>
  <c r="S36" i="5"/>
  <c r="S37" i="5"/>
  <c r="S38" i="5"/>
  <c r="S39" i="5"/>
  <c r="S40" i="5"/>
  <c r="S41" i="5"/>
  <c r="S42" i="5"/>
  <c r="S15" i="5"/>
  <c r="T65" i="7"/>
  <c r="T66" i="7"/>
  <c r="T67" i="7"/>
  <c r="T68" i="7"/>
  <c r="T69" i="7"/>
  <c r="T79" i="7"/>
  <c r="T80" i="7"/>
  <c r="T81" i="7"/>
  <c r="T82" i="7"/>
  <c r="T83" i="7"/>
  <c r="T84" i="7"/>
  <c r="T85" i="7"/>
  <c r="T86" i="7"/>
  <c r="T87" i="7"/>
  <c r="T88" i="7"/>
  <c r="T89" i="7"/>
  <c r="T90" i="7"/>
  <c r="T91" i="7"/>
  <c r="T64" i="7"/>
  <c r="T50" i="7"/>
  <c r="T51" i="7"/>
  <c r="T52" i="7"/>
  <c r="T53" i="7"/>
  <c r="T54" i="7"/>
  <c r="T55" i="7"/>
  <c r="T56" i="7"/>
  <c r="T57" i="7"/>
  <c r="T58" i="7"/>
  <c r="AB8" i="7"/>
  <c r="AB9" i="7"/>
  <c r="AB10" i="7"/>
  <c r="AB11" i="7"/>
  <c r="AB12" i="7"/>
  <c r="AB13" i="7"/>
  <c r="AB14" i="7"/>
  <c r="AB15" i="7"/>
  <c r="AB16" i="7"/>
  <c r="AB17" i="7"/>
  <c r="AB18" i="7"/>
  <c r="AB19" i="7"/>
  <c r="AB20" i="7"/>
  <c r="AB21" i="7"/>
  <c r="AB22" i="7"/>
  <c r="AB23" i="7"/>
  <c r="AB24" i="7"/>
  <c r="AB25" i="7"/>
  <c r="AB26" i="7"/>
  <c r="AB27" i="7"/>
  <c r="T29" i="7"/>
  <c r="T30" i="7"/>
  <c r="T31" i="7"/>
  <c r="T32" i="7"/>
  <c r="T17" i="7"/>
  <c r="T18" i="7"/>
  <c r="T19" i="7"/>
  <c r="T20" i="7"/>
  <c r="T21" i="7"/>
  <c r="T22" i="7"/>
  <c r="T23" i="7"/>
  <c r="T8" i="7"/>
  <c r="T9" i="7"/>
  <c r="T10" i="7"/>
  <c r="T11" i="7"/>
  <c r="AB7" i="7"/>
  <c r="T49" i="7"/>
  <c r="T28" i="7"/>
  <c r="T16" i="7"/>
  <c r="T7" i="7"/>
  <c r="N65" i="7"/>
  <c r="N66" i="7"/>
  <c r="N67" i="7"/>
  <c r="N68" i="7"/>
  <c r="N69"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G65" i="7"/>
  <c r="G66" i="7"/>
  <c r="G67" i="7"/>
  <c r="G68" i="7"/>
  <c r="G69"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U51" i="7" l="1"/>
  <c r="U52" i="7"/>
  <c r="U53" i="7"/>
  <c r="U54" i="7"/>
  <c r="U55" i="7"/>
  <c r="U56" i="7"/>
  <c r="U57" i="7"/>
  <c r="U58" i="7"/>
  <c r="M95" i="4" l="1"/>
  <c r="N95" i="4"/>
  <c r="M96" i="4"/>
  <c r="N96" i="4"/>
  <c r="M97" i="4"/>
  <c r="N97" i="4"/>
  <c r="M98" i="4"/>
  <c r="N98" i="4"/>
  <c r="M99" i="4"/>
  <c r="N99" i="4"/>
  <c r="M100" i="4"/>
  <c r="N100" i="4"/>
  <c r="M101" i="4"/>
  <c r="N101" i="4"/>
  <c r="M102" i="4"/>
  <c r="N102" i="4"/>
  <c r="M103" i="4"/>
  <c r="N103" i="4"/>
  <c r="M104" i="4"/>
  <c r="N104" i="4"/>
  <c r="M105" i="4"/>
  <c r="N105" i="4"/>
  <c r="M106" i="4"/>
  <c r="N106" i="4"/>
  <c r="M107" i="4"/>
  <c r="N107" i="4"/>
  <c r="M108" i="4"/>
  <c r="N108" i="4"/>
  <c r="M109" i="4"/>
  <c r="N109" i="4"/>
  <c r="M110" i="4"/>
  <c r="N110" i="4"/>
  <c r="M111" i="4"/>
  <c r="N111" i="4"/>
  <c r="M112" i="4"/>
  <c r="N112" i="4"/>
  <c r="M113" i="4"/>
  <c r="N113" i="4"/>
  <c r="M114" i="4"/>
  <c r="N114" i="4"/>
  <c r="M115" i="4"/>
  <c r="N115" i="4"/>
  <c r="M116" i="4"/>
  <c r="N116" i="4"/>
  <c r="F103" i="4"/>
  <c r="G103" i="4"/>
  <c r="F104" i="4"/>
  <c r="G104" i="4"/>
  <c r="F105" i="4"/>
  <c r="G105" i="4"/>
  <c r="F106" i="4"/>
  <c r="G106" i="4"/>
  <c r="F107" i="4"/>
  <c r="G107" i="4"/>
  <c r="F108" i="4"/>
  <c r="G108" i="4"/>
  <c r="F109" i="4"/>
  <c r="G109" i="4"/>
  <c r="F110" i="4"/>
  <c r="G110" i="4"/>
  <c r="F111" i="4"/>
  <c r="G111" i="4"/>
  <c r="F112" i="4"/>
  <c r="G112" i="4"/>
  <c r="F113" i="4"/>
  <c r="G113" i="4"/>
  <c r="F114" i="4"/>
  <c r="G114" i="4"/>
  <c r="F115" i="4"/>
  <c r="G115" i="4"/>
  <c r="F116" i="4"/>
  <c r="G116" i="4"/>
  <c r="N53" i="4"/>
  <c r="N54" i="4"/>
  <c r="N55" i="4"/>
  <c r="N56" i="4"/>
  <c r="N57" i="4"/>
  <c r="N58" i="4"/>
  <c r="AB49" i="4" l="1"/>
  <c r="AC49" i="4" s="1"/>
  <c r="AB50" i="4"/>
  <c r="AC50" i="4" s="1"/>
  <c r="AB51" i="4"/>
  <c r="AC51" i="4" s="1"/>
  <c r="AB52" i="4"/>
  <c r="AC52" i="4" s="1"/>
  <c r="AB53" i="4"/>
  <c r="AC53" i="4" s="1"/>
  <c r="AB54" i="4"/>
  <c r="AC54" i="4" s="1"/>
  <c r="AB55" i="4"/>
  <c r="AC55" i="4" s="1"/>
  <c r="AB56" i="4"/>
  <c r="AC56" i="4" s="1"/>
  <c r="AB57" i="4"/>
  <c r="AC57" i="4" s="1"/>
  <c r="AB58" i="4"/>
  <c r="AC58" i="4" s="1"/>
  <c r="T55" i="4"/>
  <c r="U55" i="4" s="1"/>
  <c r="T54" i="4"/>
  <c r="U54" i="4" s="1"/>
  <c r="Y114" i="7" l="1"/>
  <c r="S92" i="7"/>
  <c r="U91" i="7"/>
  <c r="U90" i="7"/>
  <c r="U89" i="7"/>
  <c r="U88" i="7"/>
  <c r="U87" i="7"/>
  <c r="U86" i="7"/>
  <c r="U85" i="7"/>
  <c r="U84" i="7"/>
  <c r="U83" i="7"/>
  <c r="U82" i="7"/>
  <c r="U81" i="7"/>
  <c r="U80" i="7"/>
  <c r="U79" i="7"/>
  <c r="U69" i="7"/>
  <c r="U68" i="7"/>
  <c r="U67" i="7"/>
  <c r="U66" i="7"/>
  <c r="U65" i="7"/>
  <c r="U64" i="7"/>
  <c r="AA59" i="7"/>
  <c r="S59" i="7"/>
  <c r="U50" i="7"/>
  <c r="S45" i="7"/>
  <c r="U32" i="7"/>
  <c r="U31" i="7"/>
  <c r="U30" i="7"/>
  <c r="U29" i="7"/>
  <c r="AA28" i="7"/>
  <c r="U28" i="7"/>
  <c r="AC27" i="7"/>
  <c r="AC26" i="7"/>
  <c r="AC25" i="7"/>
  <c r="AC24" i="7"/>
  <c r="S24" i="7"/>
  <c r="AC23" i="7"/>
  <c r="U23" i="7"/>
  <c r="AC22" i="7"/>
  <c r="U22" i="7"/>
  <c r="AC21" i="7"/>
  <c r="U21" i="7"/>
  <c r="AC20" i="7"/>
  <c r="U20" i="7"/>
  <c r="AC19" i="7"/>
  <c r="U19" i="7"/>
  <c r="AC18" i="7"/>
  <c r="U18" i="7"/>
  <c r="AC17" i="7"/>
  <c r="U17" i="7"/>
  <c r="AC16" i="7"/>
  <c r="AC15" i="7"/>
  <c r="AC14" i="7"/>
  <c r="AC13" i="7"/>
  <c r="AC12" i="7"/>
  <c r="S12" i="7"/>
  <c r="AC11" i="7"/>
  <c r="U11" i="7"/>
  <c r="AC10" i="7"/>
  <c r="U10" i="7"/>
  <c r="AC9" i="7"/>
  <c r="U9" i="7"/>
  <c r="AC8" i="7"/>
  <c r="U8" i="7"/>
  <c r="U82" i="4"/>
  <c r="U83" i="4"/>
  <c r="U84" i="4"/>
  <c r="T85" i="4"/>
  <c r="U85" i="4" s="1"/>
  <c r="T86" i="4"/>
  <c r="U86" i="4" s="1"/>
  <c r="T87" i="4"/>
  <c r="U87" i="4" s="1"/>
  <c r="T88" i="4"/>
  <c r="U88" i="4" s="1"/>
  <c r="T89" i="4"/>
  <c r="U89" i="4" s="1"/>
  <c r="T90" i="4"/>
  <c r="U90" i="4" s="1"/>
  <c r="T91" i="4"/>
  <c r="U91" i="4" s="1"/>
  <c r="AB48" i="4"/>
  <c r="AC48" i="4" s="1"/>
  <c r="T51" i="4"/>
  <c r="U51" i="4" s="1"/>
  <c r="T52" i="4"/>
  <c r="U52" i="4" s="1"/>
  <c r="T53" i="4"/>
  <c r="U53" i="4" s="1"/>
  <c r="T56" i="4"/>
  <c r="U56" i="4" s="1"/>
  <c r="T57" i="4"/>
  <c r="U57" i="4" s="1"/>
  <c r="T58" i="4"/>
  <c r="U58" i="4" s="1"/>
  <c r="T12" i="7" l="1"/>
  <c r="U12" i="7" s="1"/>
  <c r="AB28" i="7"/>
  <c r="AC28" i="7" s="1"/>
  <c r="T24" i="7"/>
  <c r="U24" i="7" s="1"/>
  <c r="T45" i="7"/>
  <c r="U45" i="7" s="1"/>
  <c r="T59" i="7"/>
  <c r="U59" i="7" s="1"/>
  <c r="AB59" i="7"/>
  <c r="AC59" i="7" s="1"/>
  <c r="U16" i="7"/>
  <c r="U7" i="7"/>
  <c r="AC7" i="7"/>
  <c r="U49" i="7"/>
  <c r="T92" i="7"/>
  <c r="U92" i="7" s="1"/>
  <c r="M73" i="4"/>
  <c r="M74" i="4"/>
  <c r="M75" i="4"/>
  <c r="M76" i="4"/>
  <c r="M77" i="4"/>
  <c r="M78" i="4"/>
  <c r="M79" i="4"/>
  <c r="M80" i="4"/>
  <c r="M81" i="4"/>
  <c r="M82" i="4"/>
  <c r="M83" i="4"/>
  <c r="M84" i="4"/>
  <c r="M85" i="4"/>
  <c r="M86" i="4"/>
  <c r="M87" i="4"/>
  <c r="M88" i="4"/>
  <c r="M89" i="4"/>
  <c r="F73" i="4"/>
  <c r="F74" i="4"/>
  <c r="F75" i="4"/>
  <c r="F76" i="4"/>
  <c r="F77" i="4"/>
  <c r="F78" i="4"/>
  <c r="F79" i="4"/>
  <c r="F80" i="4"/>
  <c r="F81" i="4"/>
  <c r="N40" i="4"/>
  <c r="N41" i="4"/>
  <c r="N42" i="4"/>
  <c r="N43" i="4"/>
  <c r="N44" i="4"/>
  <c r="N45" i="4"/>
  <c r="N46" i="4"/>
  <c r="N47" i="4"/>
  <c r="N48" i="4"/>
  <c r="N49" i="4"/>
  <c r="N50" i="4"/>
  <c r="N51" i="4"/>
  <c r="N52" i="4"/>
  <c r="E66" i="5" l="1"/>
  <c r="E67" i="5"/>
  <c r="E68" i="5"/>
  <c r="E69" i="5"/>
  <c r="E70" i="5"/>
  <c r="E71" i="5"/>
  <c r="E72" i="5"/>
  <c r="E73" i="5"/>
  <c r="E74" i="5"/>
  <c r="E75" i="5"/>
  <c r="E76" i="5"/>
  <c r="E77" i="5"/>
  <c r="E78" i="5"/>
  <c r="E79" i="5"/>
  <c r="E80" i="5"/>
  <c r="E81" i="5"/>
  <c r="E82" i="5"/>
  <c r="E83" i="5"/>
  <c r="E52" i="5"/>
  <c r="E53" i="5"/>
  <c r="E54" i="5"/>
  <c r="E55" i="5"/>
  <c r="E56" i="5"/>
  <c r="E57" i="5"/>
  <c r="E58" i="5"/>
  <c r="S57" i="5"/>
  <c r="S58" i="5"/>
  <c r="S59" i="5"/>
  <c r="T59" i="5" s="1"/>
  <c r="S60" i="5"/>
  <c r="T60" i="5" s="1"/>
  <c r="S56" i="5"/>
  <c r="S49" i="5"/>
  <c r="S50" i="5"/>
  <c r="S51" i="5"/>
  <c r="S48" i="5"/>
  <c r="AA42" i="5"/>
  <c r="AA32" i="5"/>
  <c r="AA33" i="5"/>
  <c r="AA40" i="5"/>
  <c r="AA41" i="5"/>
  <c r="AA31" i="5"/>
  <c r="AA18" i="5"/>
  <c r="AB18" i="5" s="1"/>
  <c r="AA17" i="5"/>
  <c r="AB17" i="5" s="1"/>
  <c r="AA19" i="5"/>
  <c r="AB19" i="5" s="1"/>
  <c r="AA20" i="5"/>
  <c r="AB20" i="5" s="1"/>
  <c r="AA21" i="5"/>
  <c r="AB21" i="5" s="1"/>
  <c r="AA22" i="5"/>
  <c r="AB22" i="5" s="1"/>
  <c r="AA23" i="5"/>
  <c r="AB23" i="5" s="1"/>
  <c r="AA24" i="5"/>
  <c r="AB24" i="5" s="1"/>
  <c r="AA25" i="5"/>
  <c r="AB25" i="5" s="1"/>
  <c r="AA26" i="5"/>
  <c r="AB26" i="5" s="1"/>
  <c r="AA16" i="5"/>
  <c r="T41" i="5"/>
  <c r="T42" i="5"/>
  <c r="S8" i="5"/>
  <c r="S9" i="5"/>
  <c r="S10" i="5"/>
  <c r="S7" i="5"/>
  <c r="E8" i="5"/>
  <c r="E9" i="5"/>
  <c r="E10" i="5"/>
  <c r="M67" i="5"/>
  <c r="M68" i="5"/>
  <c r="M69" i="5"/>
  <c r="M70" i="5"/>
  <c r="M71" i="5"/>
  <c r="M72" i="5"/>
  <c r="M73" i="5"/>
  <c r="M74" i="5"/>
  <c r="M75" i="5"/>
  <c r="M76" i="5"/>
  <c r="M77" i="5"/>
  <c r="M78" i="5"/>
  <c r="M79" i="5"/>
  <c r="M80" i="5"/>
  <c r="M81" i="5"/>
  <c r="M82" i="5"/>
  <c r="M83" i="5"/>
  <c r="M84" i="5"/>
  <c r="F49" i="5"/>
  <c r="F50" i="5"/>
  <c r="F51" i="5"/>
  <c r="F52" i="5"/>
  <c r="F53" i="5"/>
  <c r="F54" i="5"/>
  <c r="F55" i="5"/>
  <c r="F56" i="5"/>
  <c r="F57" i="5"/>
  <c r="F58" i="5"/>
  <c r="F59" i="5"/>
  <c r="M49" i="5"/>
  <c r="M50" i="5"/>
  <c r="M51" i="5"/>
  <c r="M52" i="5"/>
  <c r="M53" i="5"/>
  <c r="M54" i="5"/>
  <c r="M55" i="5"/>
  <c r="M56" i="5"/>
  <c r="M57" i="5"/>
  <c r="M58" i="5"/>
  <c r="M59" i="5"/>
  <c r="M60" i="5"/>
  <c r="M61" i="5"/>
  <c r="M62" i="5"/>
  <c r="F64" i="5"/>
  <c r="F65" i="5"/>
  <c r="F66" i="5"/>
  <c r="F67" i="5"/>
  <c r="F68" i="5"/>
  <c r="F69" i="5"/>
  <c r="F70" i="5"/>
  <c r="F71" i="5"/>
  <c r="F72" i="5"/>
  <c r="F73" i="5"/>
  <c r="F74" i="5"/>
  <c r="F75" i="5"/>
  <c r="F76" i="5"/>
  <c r="F77" i="5"/>
  <c r="F78" i="5"/>
  <c r="F79" i="5"/>
  <c r="F80" i="5"/>
  <c r="F81" i="5"/>
  <c r="F82" i="5"/>
  <c r="F83" i="5"/>
  <c r="F84" i="5"/>
  <c r="M28" i="5"/>
  <c r="M29" i="5"/>
  <c r="M30" i="5"/>
  <c r="M31" i="5"/>
  <c r="M32" i="5"/>
  <c r="M33" i="5"/>
  <c r="M40" i="5"/>
  <c r="M41" i="5"/>
  <c r="M42" i="5"/>
  <c r="M43" i="5"/>
  <c r="M8" i="5"/>
  <c r="M9" i="5"/>
  <c r="M10" i="5"/>
  <c r="M11" i="5"/>
  <c r="M12" i="5"/>
  <c r="M13" i="5"/>
  <c r="M14" i="5"/>
  <c r="M15" i="5"/>
  <c r="M16" i="5"/>
  <c r="M17" i="5"/>
  <c r="M18" i="5"/>
  <c r="M19" i="5"/>
  <c r="M20" i="5"/>
  <c r="M21" i="5"/>
  <c r="M22" i="5"/>
  <c r="M23" i="5"/>
  <c r="F16" i="5"/>
  <c r="F17" i="5"/>
  <c r="F18" i="5"/>
  <c r="F19" i="5"/>
  <c r="F20" i="5"/>
  <c r="F21" i="5"/>
  <c r="F22" i="5"/>
  <c r="F23" i="5"/>
  <c r="F24" i="5"/>
  <c r="F25" i="5"/>
  <c r="F26" i="5"/>
  <c r="F27" i="5"/>
  <c r="F28" i="5"/>
  <c r="F29" i="5"/>
  <c r="F30" i="5"/>
  <c r="F31" i="5"/>
  <c r="F32" i="5"/>
  <c r="F33" i="5"/>
  <c r="F39" i="5"/>
  <c r="F40" i="5"/>
  <c r="F41" i="5"/>
  <c r="F42" i="5"/>
  <c r="F8" i="5"/>
  <c r="F9" i="5"/>
  <c r="F10" i="5"/>
  <c r="F11" i="5"/>
  <c r="F63" i="5"/>
  <c r="L8" i="5"/>
  <c r="L9" i="5"/>
  <c r="L10" i="5"/>
  <c r="L11" i="5"/>
  <c r="L12" i="5"/>
  <c r="L13" i="5"/>
  <c r="L14" i="5"/>
  <c r="L15" i="5"/>
  <c r="L16" i="5"/>
  <c r="L17" i="5"/>
  <c r="L18" i="5"/>
  <c r="L19" i="5"/>
  <c r="L20" i="5"/>
  <c r="L21" i="5"/>
  <c r="L22" i="5"/>
  <c r="J23" i="5"/>
  <c r="M7" i="5"/>
  <c r="L7" i="5"/>
  <c r="E16" i="5"/>
  <c r="E17" i="5"/>
  <c r="E18" i="5"/>
  <c r="E19" i="5"/>
  <c r="E20" i="5"/>
  <c r="E21" i="5"/>
  <c r="E22" i="5"/>
  <c r="E23" i="5"/>
  <c r="E24" i="5"/>
  <c r="E25" i="5"/>
  <c r="E26" i="5"/>
  <c r="E27" i="5"/>
  <c r="E28" i="5"/>
  <c r="E29" i="5"/>
  <c r="E30" i="5"/>
  <c r="E31" i="5"/>
  <c r="E32" i="5"/>
  <c r="E33" i="5"/>
  <c r="E36" i="5"/>
  <c r="E37" i="5"/>
  <c r="E38" i="5"/>
  <c r="E39" i="5"/>
  <c r="E40" i="5"/>
  <c r="E41" i="5"/>
  <c r="E42" i="5"/>
  <c r="C84" i="5"/>
  <c r="E65" i="5"/>
  <c r="E64" i="5"/>
  <c r="E63" i="5"/>
  <c r="Z27" i="5"/>
  <c r="X83" i="5"/>
  <c r="AA27" i="5" l="1"/>
  <c r="AB27" i="5" s="1"/>
  <c r="AB16" i="5"/>
  <c r="T64" i="4"/>
  <c r="AB44" i="4"/>
  <c r="AB45" i="4"/>
  <c r="AB46" i="4"/>
  <c r="AB47" i="4"/>
  <c r="AB32" i="4"/>
  <c r="AC32" i="4" s="1"/>
  <c r="AB8" i="4"/>
  <c r="AB9" i="4"/>
  <c r="AB11" i="4"/>
  <c r="AB12" i="4"/>
  <c r="AB13" i="4"/>
  <c r="AB14" i="4"/>
  <c r="AB15" i="4"/>
  <c r="AB16" i="4"/>
  <c r="AB17" i="4"/>
  <c r="AB18" i="4"/>
  <c r="AB19" i="4"/>
  <c r="AB20" i="4"/>
  <c r="AB21" i="4"/>
  <c r="AB22" i="4"/>
  <c r="AB23" i="4"/>
  <c r="AB24" i="4"/>
  <c r="AB25" i="4"/>
  <c r="AB26" i="4"/>
  <c r="AB27" i="4"/>
  <c r="AB7" i="4"/>
  <c r="T50" i="4"/>
  <c r="T49" i="4"/>
  <c r="T28" i="4"/>
  <c r="T17" i="4"/>
  <c r="T18" i="4"/>
  <c r="T19" i="4"/>
  <c r="T20" i="4"/>
  <c r="T21" i="4"/>
  <c r="T22" i="4"/>
  <c r="T23" i="4"/>
  <c r="T16" i="4"/>
  <c r="Y114" i="4"/>
  <c r="S12" i="4"/>
  <c r="S24" i="4"/>
  <c r="S59" i="4"/>
  <c r="T8" i="4"/>
  <c r="T12" i="4" s="1"/>
  <c r="T9" i="4"/>
  <c r="T11" i="4"/>
  <c r="U12" i="4" l="1"/>
  <c r="AB28" i="4"/>
  <c r="T24" i="4"/>
  <c r="T59" i="4"/>
  <c r="U59" i="4" s="1"/>
  <c r="F87" i="4"/>
  <c r="G87" i="4"/>
  <c r="F88" i="4"/>
  <c r="G88" i="4"/>
  <c r="F89" i="4"/>
  <c r="G89" i="4"/>
  <c r="F90" i="4"/>
  <c r="G90" i="4"/>
  <c r="F91" i="4"/>
  <c r="G91" i="4"/>
  <c r="F92" i="4"/>
  <c r="G92" i="4"/>
  <c r="F93" i="4"/>
  <c r="G93" i="4"/>
  <c r="F94" i="4"/>
  <c r="G94" i="4"/>
  <c r="F95" i="4"/>
  <c r="G95" i="4"/>
  <c r="F96" i="4"/>
  <c r="G96" i="4"/>
  <c r="F97" i="4"/>
  <c r="G97" i="4"/>
  <c r="F68" i="4"/>
  <c r="F69" i="4"/>
  <c r="F70" i="4"/>
  <c r="F71" i="4"/>
  <c r="F72" i="4"/>
  <c r="F117" i="4"/>
  <c r="D117" i="4"/>
  <c r="G102" i="4"/>
  <c r="F102" i="4"/>
  <c r="F98" i="4"/>
  <c r="D98" i="4"/>
  <c r="G86" i="4"/>
  <c r="F86" i="4"/>
  <c r="F82" i="4"/>
  <c r="D82" i="4"/>
  <c r="G64" i="4"/>
  <c r="F64" i="4"/>
  <c r="U24" i="4" l="1"/>
  <c r="AA59" i="4" l="1"/>
  <c r="S92" i="4"/>
  <c r="AA28" i="4"/>
  <c r="S45" i="4"/>
  <c r="N21" i="4"/>
  <c r="N22" i="4"/>
  <c r="N23" i="4"/>
  <c r="N24" i="4"/>
  <c r="N25" i="4"/>
  <c r="N26" i="4"/>
  <c r="N27" i="4"/>
  <c r="K117" i="7" l="1"/>
  <c r="K59" i="7"/>
  <c r="L28" i="5" l="1"/>
  <c r="L29" i="5"/>
  <c r="L30" i="5"/>
  <c r="L31" i="5"/>
  <c r="L32" i="5"/>
  <c r="L33" i="5"/>
  <c r="L36" i="5"/>
  <c r="L37" i="5"/>
  <c r="L38" i="5"/>
  <c r="L39" i="5"/>
  <c r="L40" i="5"/>
  <c r="L41" i="5"/>
  <c r="L42" i="5"/>
  <c r="L27" i="5"/>
  <c r="E15" i="5"/>
  <c r="L48" i="5"/>
  <c r="L67" i="5"/>
  <c r="L68" i="5"/>
  <c r="L69" i="5"/>
  <c r="L70" i="5"/>
  <c r="L71" i="5"/>
  <c r="L72" i="5"/>
  <c r="L73" i="5"/>
  <c r="L76" i="5"/>
  <c r="L77" i="5"/>
  <c r="L78" i="5"/>
  <c r="L79" i="5"/>
  <c r="L80" i="5"/>
  <c r="L81" i="5"/>
  <c r="L82" i="5"/>
  <c r="L83" i="5"/>
  <c r="L66" i="5"/>
  <c r="E49" i="5"/>
  <c r="E50" i="5"/>
  <c r="E51" i="5"/>
  <c r="E48" i="5"/>
  <c r="E7" i="5"/>
  <c r="T38" i="5"/>
  <c r="T36" i="5" l="1"/>
  <c r="AB8" i="5"/>
  <c r="AB9" i="5"/>
  <c r="AB10" i="5"/>
  <c r="AB11" i="5"/>
  <c r="M117" i="4" l="1"/>
  <c r="M94" i="4"/>
  <c r="M69" i="4"/>
  <c r="M70" i="4"/>
  <c r="M71" i="4"/>
  <c r="M90" i="4"/>
  <c r="M64" i="4"/>
  <c r="N64" i="7" l="1"/>
  <c r="G64" i="7"/>
  <c r="Z101" i="7" l="1"/>
  <c r="AB101" i="7" s="1"/>
  <c r="Z99" i="7"/>
  <c r="Z109" i="7"/>
  <c r="AB109" i="7" s="1"/>
  <c r="Z103" i="7"/>
  <c r="AB103" i="7" s="1"/>
  <c r="Z107" i="7"/>
  <c r="AB107" i="7" s="1"/>
  <c r="Z111" i="7"/>
  <c r="AB111" i="7" s="1"/>
  <c r="Z105" i="7"/>
  <c r="AB105" i="7" s="1"/>
  <c r="Z114" i="7" l="1"/>
  <c r="AB99" i="7"/>
  <c r="AB114" i="7" s="1"/>
  <c r="N8" i="4" l="1"/>
  <c r="N9" i="4"/>
  <c r="N11" i="4"/>
  <c r="N12" i="4"/>
  <c r="N13" i="4"/>
  <c r="N14" i="4"/>
  <c r="N15" i="4"/>
  <c r="N16" i="4" l="1"/>
  <c r="N17" i="4"/>
  <c r="N18" i="4"/>
  <c r="N19" i="4"/>
  <c r="N20" i="4"/>
  <c r="N28" i="4"/>
  <c r="N29" i="4"/>
  <c r="N30" i="4"/>
  <c r="N31" i="4"/>
  <c r="N32" i="4"/>
  <c r="T39" i="5" l="1"/>
  <c r="T37" i="5"/>
  <c r="S43" i="5" l="1"/>
  <c r="E59" i="5" l="1"/>
  <c r="T20" i="5" l="1"/>
  <c r="T19" i="5"/>
  <c r="T18" i="5"/>
  <c r="S52" i="5" l="1"/>
  <c r="M27" i="5" l="1"/>
  <c r="F43" i="5"/>
  <c r="F15" i="5"/>
  <c r="R43" i="5"/>
  <c r="Q3" i="5" l="1"/>
  <c r="C3" i="5"/>
  <c r="M48" i="5" l="1"/>
  <c r="M66" i="5"/>
  <c r="AB31" i="5"/>
  <c r="AA43" i="5" l="1"/>
  <c r="J3" i="5" l="1"/>
  <c r="T25" i="5"/>
  <c r="T40" i="5"/>
  <c r="T33" i="5"/>
  <c r="T32" i="5"/>
  <c r="T31" i="5"/>
  <c r="T30" i="5"/>
  <c r="T29" i="5"/>
  <c r="T28" i="5"/>
  <c r="T27" i="5"/>
  <c r="T26" i="5"/>
  <c r="T22" i="5"/>
  <c r="T23" i="5"/>
  <c r="T24" i="5"/>
  <c r="T21" i="5"/>
  <c r="T17" i="5"/>
  <c r="T16" i="5"/>
  <c r="T51" i="5"/>
  <c r="T50" i="5"/>
  <c r="T49" i="5"/>
  <c r="T48" i="5"/>
  <c r="T58" i="5"/>
  <c r="T57" i="5"/>
  <c r="T56" i="5"/>
  <c r="R52" i="5"/>
  <c r="R61" i="5"/>
  <c r="Z12" i="5"/>
  <c r="Z43" i="5"/>
  <c r="AB42" i="5"/>
  <c r="AB41" i="5"/>
  <c r="AB40" i="5"/>
  <c r="AB33" i="5"/>
  <c r="AB32" i="5"/>
  <c r="T10" i="5"/>
  <c r="T8" i="5"/>
  <c r="T9" i="5"/>
  <c r="T7" i="5"/>
  <c r="J43" i="5"/>
  <c r="C43" i="5"/>
  <c r="J62" i="5"/>
  <c r="J84" i="5"/>
  <c r="C59" i="5"/>
  <c r="C11" i="5"/>
  <c r="R11" i="5"/>
  <c r="F48" i="5"/>
  <c r="T15" i="5" l="1"/>
  <c r="T43" i="5"/>
  <c r="AB7" i="5"/>
  <c r="AA12" i="5"/>
  <c r="AB12" i="5" s="1"/>
  <c r="T52" i="5"/>
  <c r="S61" i="5"/>
  <c r="T61" i="5" s="1"/>
  <c r="AB43" i="5"/>
  <c r="S11" i="5"/>
  <c r="T11" i="5" s="1"/>
  <c r="F7" i="5"/>
  <c r="Y76" i="5" l="1"/>
  <c r="AA76" i="5" s="1"/>
  <c r="Y74" i="5"/>
  <c r="AA74" i="5" s="1"/>
  <c r="Y72" i="5"/>
  <c r="AA72" i="5" s="1"/>
  <c r="Y68" i="5"/>
  <c r="Y70" i="5"/>
  <c r="AA70" i="5" s="1"/>
  <c r="Y80" i="5"/>
  <c r="AA80" i="5" s="1"/>
  <c r="Y78" i="5"/>
  <c r="AA78" i="5" s="1"/>
  <c r="AC24" i="4"/>
  <c r="U22" i="4"/>
  <c r="U50" i="4"/>
  <c r="AC25" i="4"/>
  <c r="U23" i="4"/>
  <c r="U20" i="4"/>
  <c r="U16" i="4"/>
  <c r="U19" i="4"/>
  <c r="AC26" i="4"/>
  <c r="U21" i="4"/>
  <c r="U17" i="4"/>
  <c r="AC27" i="4"/>
  <c r="U49" i="4"/>
  <c r="U18" i="4"/>
  <c r="AC41" i="4"/>
  <c r="AC45" i="4"/>
  <c r="U76" i="4"/>
  <c r="U80" i="4"/>
  <c r="AC11" i="4"/>
  <c r="AC15" i="4"/>
  <c r="AC19" i="4"/>
  <c r="AC23" i="4"/>
  <c r="U75" i="4"/>
  <c r="AC22" i="4"/>
  <c r="U9" i="4"/>
  <c r="AC42" i="4"/>
  <c r="U77" i="4"/>
  <c r="U81" i="4"/>
  <c r="AC8" i="4"/>
  <c r="AC12" i="4"/>
  <c r="AC20" i="4"/>
  <c r="U11" i="4"/>
  <c r="AC43" i="4"/>
  <c r="U78" i="4"/>
  <c r="AC13" i="4"/>
  <c r="AC21" i="4"/>
  <c r="U7" i="4"/>
  <c r="U79" i="4"/>
  <c r="AC18" i="4"/>
  <c r="AC47" i="4"/>
  <c r="AC46" i="4"/>
  <c r="AC44" i="4"/>
  <c r="AC17" i="4"/>
  <c r="AC16" i="4"/>
  <c r="AC14" i="4"/>
  <c r="AC9" i="4"/>
  <c r="U28" i="4"/>
  <c r="U8" i="4"/>
  <c r="K117" i="4"/>
  <c r="K90" i="4"/>
  <c r="K59" i="4"/>
  <c r="Y83" i="5" l="1"/>
  <c r="AA68" i="5"/>
  <c r="AA83" i="5" s="1"/>
  <c r="AC28" i="4"/>
  <c r="AC7" i="4"/>
  <c r="T45" i="4"/>
  <c r="U45" i="4" s="1"/>
  <c r="AB59" i="4"/>
  <c r="AC59" i="4" s="1"/>
  <c r="T92" i="4"/>
  <c r="U92" i="4" s="1"/>
  <c r="U64" i="4"/>
  <c r="N94" i="4" l="1"/>
  <c r="N64" i="4"/>
  <c r="Z99" i="4" s="1"/>
  <c r="AB99" i="4" s="1"/>
  <c r="Z105" i="4" l="1"/>
  <c r="AB105" i="4" s="1"/>
  <c r="Z103" i="4"/>
  <c r="AB103" i="4" s="1"/>
  <c r="Z107" i="4"/>
  <c r="AB107" i="4" s="1"/>
  <c r="Z101" i="4"/>
  <c r="AB101" i="4" s="1"/>
  <c r="Z111" i="4"/>
  <c r="AB111" i="4" s="1"/>
  <c r="Z109" i="4"/>
  <c r="AB109" i="4" s="1"/>
  <c r="Z114" i="4" l="1"/>
  <c r="AB114" i="4"/>
</calcChain>
</file>

<file path=xl/sharedStrings.xml><?xml version="1.0" encoding="utf-8"?>
<sst xmlns="http://schemas.openxmlformats.org/spreadsheetml/2006/main" count="2252" uniqueCount="1166">
  <si>
    <t>SCHOOL:</t>
  </si>
  <si>
    <t>Kindergarten</t>
  </si>
  <si>
    <t>1st Grade</t>
  </si>
  <si>
    <t>2nd Grade</t>
  </si>
  <si>
    <t>3rd Grade</t>
  </si>
  <si>
    <t>4th Grade</t>
  </si>
  <si>
    <t>5th Grade</t>
  </si>
  <si>
    <t>6th Grade</t>
  </si>
  <si>
    <t>DESCRIPTION</t>
  </si>
  <si>
    <t>BASIC SPECIAL UNITS</t>
  </si>
  <si>
    <t>EXED SPECIAL UNITS</t>
  </si>
  <si>
    <t>SERVICE UNITS</t>
  </si>
  <si>
    <t>Description</t>
  </si>
  <si>
    <t>EMPLOYEE NAME</t>
  </si>
  <si>
    <t>TOTAL</t>
  </si>
  <si>
    <t>CLASSROOM TEACHER UNITS</t>
  </si>
  <si>
    <t>OTHER INSTRUCTIONAL UNITS</t>
  </si>
  <si>
    <t>EXED SPECIAL</t>
  </si>
  <si>
    <t>SERVICE</t>
  </si>
  <si>
    <t>OTHER DESCRIP</t>
  </si>
  <si>
    <t>CLASSROOM DESCRIP</t>
  </si>
  <si>
    <t>SHORT TERM TEACHERS</t>
  </si>
  <si>
    <t>KINDERGARTEN</t>
  </si>
  <si>
    <t>ART</t>
  </si>
  <si>
    <t>Physical Education</t>
  </si>
  <si>
    <t>Music</t>
  </si>
  <si>
    <t>Computer Education</t>
  </si>
  <si>
    <t>Project</t>
  </si>
  <si>
    <t>ACTIVITY</t>
  </si>
  <si>
    <t>Gifted</t>
  </si>
  <si>
    <t>POSITION</t>
  </si>
  <si>
    <t>V</t>
  </si>
  <si>
    <t>ALLOC</t>
  </si>
  <si>
    <t>DATE:</t>
  </si>
  <si>
    <t>PROJECT</t>
  </si>
  <si>
    <t>OCC</t>
  </si>
  <si>
    <t>AVAIL</t>
  </si>
  <si>
    <t>SET ALLOCATIONS</t>
  </si>
  <si>
    <t>POSITIONS ALLOCATION REPORT (PAR) - PROPERTIES OF ALL POSITIONS</t>
  </si>
  <si>
    <t>PAR REPORT SUMMARY</t>
  </si>
  <si>
    <t>CLASSROOM</t>
  </si>
  <si>
    <t>OTHER</t>
  </si>
  <si>
    <t>ON LEAVE</t>
  </si>
  <si>
    <t>ADMIN</t>
  </si>
  <si>
    <t>IA</t>
  </si>
  <si>
    <t>CHILDCARE</t>
  </si>
  <si>
    <t>CLERICAL</t>
  </si>
  <si>
    <t>CAFETERIA</t>
  </si>
  <si>
    <t>CUSTODIAL</t>
  </si>
  <si>
    <t>SCHOOLS</t>
  </si>
  <si>
    <t>Allen Elementary</t>
  </si>
  <si>
    <t>Apollo Elementary</t>
  </si>
  <si>
    <t>Atlantis Elementary</t>
  </si>
  <si>
    <t>Audubon Elementary</t>
  </si>
  <si>
    <t>Cambridge Elementary Magnet</t>
  </si>
  <si>
    <t>Cape View Elementary</t>
  </si>
  <si>
    <t>Carroll Elementary</t>
  </si>
  <si>
    <t>Challenger 7 Elementary</t>
  </si>
  <si>
    <t>Columbia Elementary</t>
  </si>
  <si>
    <t>Coquina Elementary</t>
  </si>
  <si>
    <t>Creel Elementary</t>
  </si>
  <si>
    <t>Croton Elementary</t>
  </si>
  <si>
    <t>Discovery Elementary</t>
  </si>
  <si>
    <t>Endeavour Elementary Magnet</t>
  </si>
  <si>
    <t>Enterprise Elementary</t>
  </si>
  <si>
    <t>Fairglen Elementary</t>
  </si>
  <si>
    <t>Freedom 7 Elementary</t>
  </si>
  <si>
    <t>Gemini Elementary</t>
  </si>
  <si>
    <t>Golfview Elementary Magnet</t>
  </si>
  <si>
    <t>Harbor City Elementary</t>
  </si>
  <si>
    <t>Holland Elementary</t>
  </si>
  <si>
    <t>Imperial Estates Elementary</t>
  </si>
  <si>
    <t>Indialantic Elementary</t>
  </si>
  <si>
    <t>Jupiter Elementary</t>
  </si>
  <si>
    <t>Lockmar Elementary</t>
  </si>
  <si>
    <t>Longleaf Elementary</t>
  </si>
  <si>
    <t>Manatee Elementary</t>
  </si>
  <si>
    <t>McAuliffe Elementary</t>
  </si>
  <si>
    <t>Meadowlane Intermediate</t>
  </si>
  <si>
    <t>Meadowlane Primary</t>
  </si>
  <si>
    <t>MILA Elementary</t>
  </si>
  <si>
    <t>Mims Elementary</t>
  </si>
  <si>
    <t>Oak Park Elementary</t>
  </si>
  <si>
    <t>Ocean Breeze Elementary</t>
  </si>
  <si>
    <t>Palm Bay Elementary</t>
  </si>
  <si>
    <t>Pinewood Elementary</t>
  </si>
  <si>
    <t>Port Malabar Elementary</t>
  </si>
  <si>
    <t>Quest Elementary</t>
  </si>
  <si>
    <t>Riverview School</t>
  </si>
  <si>
    <t>Riviera Elementary</t>
  </si>
  <si>
    <t>Roosevelt Elementary</t>
  </si>
  <si>
    <t>Sabal Elementary</t>
  </si>
  <si>
    <t>Saturn Elementary</t>
  </si>
  <si>
    <t>Sea Park Elementary</t>
  </si>
  <si>
    <t>Sherwood Elementary</t>
  </si>
  <si>
    <t>Stevenson Elementary</t>
  </si>
  <si>
    <t>Sunrise Elementary</t>
  </si>
  <si>
    <t>Suntree Elementary</t>
  </si>
  <si>
    <t>Surfside Elementary</t>
  </si>
  <si>
    <t>Tropical Elementary</t>
  </si>
  <si>
    <t>Turner Elementary</t>
  </si>
  <si>
    <t>University Park Elementary</t>
  </si>
  <si>
    <t>West Melbourne Elementary</t>
  </si>
  <si>
    <t>Westside Elementary</t>
  </si>
  <si>
    <t>Williams Elementary</t>
  </si>
  <si>
    <t>9102X</t>
  </si>
  <si>
    <t>SCHOOL ADMINISTRATION UNITS</t>
  </si>
  <si>
    <t>CLERICAL SUPPORT UNITS</t>
  </si>
  <si>
    <t>CAFETERIA UNITS</t>
  </si>
  <si>
    <t>CUSTODIAL UNITS</t>
  </si>
  <si>
    <t>CHILD CARE UNITS</t>
  </si>
  <si>
    <t>INSTRUCTIONAL ASSISTANT UNITS</t>
  </si>
  <si>
    <t>IA BUS RIDER UNITS</t>
  </si>
  <si>
    <t>UNIT</t>
  </si>
  <si>
    <t>CAFEJOB</t>
  </si>
  <si>
    <t>Baker</t>
  </si>
  <si>
    <t>Cashier</t>
  </si>
  <si>
    <t>Cook</t>
  </si>
  <si>
    <t>Worker</t>
  </si>
  <si>
    <t>BUS</t>
  </si>
  <si>
    <t>ELEMENTARY SCHOOL SUPPORT ALLOCATION WORKSHEET</t>
  </si>
  <si>
    <t>ELEMENTARY SCHOOL SUPPORT ALLOCATION WORKSHEET (PAGE 2)</t>
  </si>
  <si>
    <t>ELEMENTARY SCHOOL INSTRUCTIONAL ALLOCATION WORKSHEET</t>
  </si>
  <si>
    <t>ELEMENTARY SCHOOL INSTRUCTIONAL ALLOCATION WORKSHEET (PAGE 2)</t>
  </si>
  <si>
    <t>REPORT DATE:</t>
  </si>
  <si>
    <t>END DATE</t>
  </si>
  <si>
    <t>SHORT TERM</t>
  </si>
  <si>
    <t>Tech Specialist</t>
  </si>
  <si>
    <t>Pre-K Headstart</t>
  </si>
  <si>
    <t>EXED/EXED SPECIAL UNITS</t>
  </si>
  <si>
    <t>Pre-K Title I</t>
  </si>
  <si>
    <t>C</t>
  </si>
  <si>
    <t>ID - Supported 254</t>
  </si>
  <si>
    <t>ID - Participatory</t>
  </si>
  <si>
    <t>EBD</t>
  </si>
  <si>
    <t>ID - Supported 255</t>
  </si>
  <si>
    <t>Autistic</t>
  </si>
  <si>
    <t>ID - Independent Pri</t>
  </si>
  <si>
    <t>VE - ID Supported</t>
  </si>
  <si>
    <t>VE - EBD</t>
  </si>
  <si>
    <t>VE - ID Independent Pri</t>
  </si>
  <si>
    <t>VE - Physical Handicap</t>
  </si>
  <si>
    <t>VE - SLD</t>
  </si>
  <si>
    <t>Spanish</t>
  </si>
  <si>
    <t>SLD</t>
  </si>
  <si>
    <t>DO NOT CHANGE ORDER OF CELLS IN RED</t>
  </si>
  <si>
    <t>ID - Independent Int</t>
  </si>
  <si>
    <t>VE - ID Independent Int</t>
  </si>
  <si>
    <t>Position</t>
  </si>
  <si>
    <t>Job Title</t>
  </si>
  <si>
    <t>SC</t>
  </si>
  <si>
    <t>PC</t>
  </si>
  <si>
    <t>AID</t>
  </si>
  <si>
    <t>Fund</t>
  </si>
  <si>
    <t>Function</t>
  </si>
  <si>
    <t>Object</t>
  </si>
  <si>
    <t>Prog Cat</t>
  </si>
  <si>
    <t>E1181</t>
  </si>
  <si>
    <t>BASIC K-3</t>
  </si>
  <si>
    <t/>
  </si>
  <si>
    <t>E1182</t>
  </si>
  <si>
    <t>BASIC 4-6</t>
  </si>
  <si>
    <t>E1483</t>
  </si>
  <si>
    <t>BASIC 7-8</t>
  </si>
  <si>
    <t>E1375</t>
  </si>
  <si>
    <t>BASIC 9-12</t>
  </si>
  <si>
    <t>E1453</t>
  </si>
  <si>
    <t>E1510</t>
  </si>
  <si>
    <t>ESOL ELEM</t>
  </si>
  <si>
    <t>E1511</t>
  </si>
  <si>
    <t>ESOL MID/JR</t>
  </si>
  <si>
    <t>E1512</t>
  </si>
  <si>
    <t>ESOL K-12 Itinerant</t>
  </si>
  <si>
    <t>E1513</t>
  </si>
  <si>
    <t>ENGLISH ESOL 9-12</t>
  </si>
  <si>
    <t>E0745</t>
  </si>
  <si>
    <t>TITLE I TEACHER</t>
  </si>
  <si>
    <t>E1101</t>
  </si>
  <si>
    <t>E1151</t>
  </si>
  <si>
    <t>E1160</t>
  </si>
  <si>
    <t>ELEM ED 1</t>
  </si>
  <si>
    <t>E1521</t>
  </si>
  <si>
    <t>E1503</t>
  </si>
  <si>
    <t>MIDDLE SPECIAL UNIT</t>
  </si>
  <si>
    <t>E1376</t>
  </si>
  <si>
    <t>DUAL ENROLLMENT SR</t>
  </si>
  <si>
    <t>E1378</t>
  </si>
  <si>
    <t>ADVANCED PLACEMENT SR</t>
  </si>
  <si>
    <t>E1190</t>
  </si>
  <si>
    <t>E1390</t>
  </si>
  <si>
    <t>G1910</t>
  </si>
  <si>
    <t>R O T C - 7.5 HR</t>
  </si>
  <si>
    <t>E1519</t>
  </si>
  <si>
    <t>STUDNT ACTV COOR</t>
  </si>
  <si>
    <t>E1570</t>
  </si>
  <si>
    <t>SMALL SCHOOL UNIT</t>
  </si>
  <si>
    <t>E1212</t>
  </si>
  <si>
    <t>DROP OUT JR</t>
  </si>
  <si>
    <t>E1312</t>
  </si>
  <si>
    <t>DROP OUT SR</t>
  </si>
  <si>
    <t>E1018</t>
  </si>
  <si>
    <t>ETP PROGRAM</t>
  </si>
  <si>
    <t>E1571</t>
  </si>
  <si>
    <t>LOSS OF FTE</t>
  </si>
  <si>
    <t>E1574</t>
  </si>
  <si>
    <t>E1575</t>
  </si>
  <si>
    <t>NORTH AREA DISCRETIONARY</t>
  </si>
  <si>
    <t>N4355</t>
  </si>
  <si>
    <t>E-LEARNING ASSISTANT</t>
  </si>
  <si>
    <t>N4366</t>
  </si>
  <si>
    <t>IA-NEGLECTED/DELINQUENT</t>
  </si>
  <si>
    <t>N4283</t>
  </si>
  <si>
    <t>E0743</t>
  </si>
  <si>
    <t>TITLE I PAR ED</t>
  </si>
  <si>
    <t>E1060</t>
  </si>
  <si>
    <t>LEVEL 111</t>
  </si>
  <si>
    <t>E1061</t>
  </si>
  <si>
    <t>LEVEL 112</t>
  </si>
  <si>
    <t>E1062</t>
  </si>
  <si>
    <t>LEVEL 113</t>
  </si>
  <si>
    <t>E1063</t>
  </si>
  <si>
    <t>LEVEL 254</t>
  </si>
  <si>
    <t>E1064</t>
  </si>
  <si>
    <t>LEVEL 255</t>
  </si>
  <si>
    <t>E1024</t>
  </si>
  <si>
    <t>ADAPTIVE PHYS ED</t>
  </si>
  <si>
    <t>E1008</t>
  </si>
  <si>
    <t>OCC THERAPY</t>
  </si>
  <si>
    <t>E1009</t>
  </si>
  <si>
    <t>E1014</t>
  </si>
  <si>
    <t>E1006</t>
  </si>
  <si>
    <t>SPEECH/LANG PATH</t>
  </si>
  <si>
    <t>E1031</t>
  </si>
  <si>
    <t>HEARING IMPAIRED</t>
  </si>
  <si>
    <t>E1020</t>
  </si>
  <si>
    <t>SPEC LRN DIS</t>
  </si>
  <si>
    <t>E1077</t>
  </si>
  <si>
    <t>E1010</t>
  </si>
  <si>
    <t>HOMEBND/VST TCHR</t>
  </si>
  <si>
    <t>E1005</t>
  </si>
  <si>
    <t>VISUAL HAND ITIN</t>
  </si>
  <si>
    <t>E1067</t>
  </si>
  <si>
    <t>E1004</t>
  </si>
  <si>
    <t>HEARING ITIN</t>
  </si>
  <si>
    <t>E1011</t>
  </si>
  <si>
    <t>VE SLD ITIN</t>
  </si>
  <si>
    <t>E1065</t>
  </si>
  <si>
    <t>E1068</t>
  </si>
  <si>
    <t>N4334</t>
  </si>
  <si>
    <t>N4335</t>
  </si>
  <si>
    <t>N4339</t>
  </si>
  <si>
    <t>N4343</t>
  </si>
  <si>
    <t>N4232</t>
  </si>
  <si>
    <t>N4353</t>
  </si>
  <si>
    <t>N4314</t>
  </si>
  <si>
    <t>N4233</t>
  </si>
  <si>
    <t>N4235</t>
  </si>
  <si>
    <t>N4342</t>
  </si>
  <si>
    <t>N4220</t>
  </si>
  <si>
    <t>BEHAVIOR TECHNICIAN I</t>
  </si>
  <si>
    <t>N4325</t>
  </si>
  <si>
    <t>N4347</t>
  </si>
  <si>
    <t>E1351</t>
  </si>
  <si>
    <t>IND ARTS 53 SR</t>
  </si>
  <si>
    <t>E1686</t>
  </si>
  <si>
    <t>TEACHER, ADULT ED</t>
  </si>
  <si>
    <t>E0749</t>
  </si>
  <si>
    <t>TITLE I PRE K</t>
  </si>
  <si>
    <t>E1527</t>
  </si>
  <si>
    <t>PRE-K HEADSTART</t>
  </si>
  <si>
    <t>L3705</t>
  </si>
  <si>
    <t>N4311</t>
  </si>
  <si>
    <t>N4363</t>
  </si>
  <si>
    <t>N4302</t>
  </si>
  <si>
    <t>E1019</t>
  </si>
  <si>
    <t>E0790</t>
  </si>
  <si>
    <t>SCH SOCIAL WKR</t>
  </si>
  <si>
    <t>E0715</t>
  </si>
  <si>
    <t>RESOURCE TEACHER</t>
  </si>
  <si>
    <t>C2467</t>
  </si>
  <si>
    <t>D0124</t>
  </si>
  <si>
    <t>ASST SUPT STUDENT SVCS</t>
  </si>
  <si>
    <t>D0550</t>
  </si>
  <si>
    <t>ASST DIRECTOR STUDENT ACT</t>
  </si>
  <si>
    <t>E0722</t>
  </si>
  <si>
    <t>E0721</t>
  </si>
  <si>
    <t>E0720</t>
  </si>
  <si>
    <t>E0724</t>
  </si>
  <si>
    <t>GUIDANCE SERVICES PROFESS</t>
  </si>
  <si>
    <t>E1583</t>
  </si>
  <si>
    <t>HELPING TCH ADULT ED</t>
  </si>
  <si>
    <t>L3183</t>
  </si>
  <si>
    <t>E1075</t>
  </si>
  <si>
    <t>TEACHER EXED</t>
  </si>
  <si>
    <t>E1016</t>
  </si>
  <si>
    <t>RES CHILD FIND</t>
  </si>
  <si>
    <t>E0760</t>
  </si>
  <si>
    <t>LANGUAGE DIAGNOSTICIAN</t>
  </si>
  <si>
    <t>J1015</t>
  </si>
  <si>
    <t>AUDIOLOGIST 12M</t>
  </si>
  <si>
    <t>L3228</t>
  </si>
  <si>
    <t>MEDICAID SPECIALIST II</t>
  </si>
  <si>
    <t>C2117</t>
  </si>
  <si>
    <t>E0707</t>
  </si>
  <si>
    <t>COORD/TCHG UNIT</t>
  </si>
  <si>
    <t>N4293</t>
  </si>
  <si>
    <t>N4300</t>
  </si>
  <si>
    <t>E1124</t>
  </si>
  <si>
    <t>E1424</t>
  </si>
  <si>
    <t>E1324</t>
  </si>
  <si>
    <t>L3023</t>
  </si>
  <si>
    <t>D0121</t>
  </si>
  <si>
    <t>ASSOC SUPT CURRICULUM/INS</t>
  </si>
  <si>
    <t>D0141</t>
  </si>
  <si>
    <t>ASST SUPT SECONDARY SCHOO</t>
  </si>
  <si>
    <t>D0150</t>
  </si>
  <si>
    <t>ASST SUPT EQUITY,INNOV,CH</t>
  </si>
  <si>
    <t>D0232</t>
  </si>
  <si>
    <t>D0291</t>
  </si>
  <si>
    <t>DIR ADMN SUPPORT</t>
  </si>
  <si>
    <t>D0260</t>
  </si>
  <si>
    <t>DIR ELEM PROGRAM</t>
  </si>
  <si>
    <t>D0259</t>
  </si>
  <si>
    <t>DIR SEC INS PROG</t>
  </si>
  <si>
    <t>D0263</t>
  </si>
  <si>
    <t>D0250</t>
  </si>
  <si>
    <t>DIR CAREER/TECHNICAL ED</t>
  </si>
  <si>
    <t>D0256</t>
  </si>
  <si>
    <t>DIR ADULT/COMMUNITY ED</t>
  </si>
  <si>
    <t>D0261</t>
  </si>
  <si>
    <t>DIR MIDDLE INS PROG</t>
  </si>
  <si>
    <t>D0264</t>
  </si>
  <si>
    <t>E1534</t>
  </si>
  <si>
    <t>TEACHER ON ASSIGNMENT</t>
  </si>
  <si>
    <t>E1681</t>
  </si>
  <si>
    <t>CONTENT SPECIALIST</t>
  </si>
  <si>
    <t>E0718</t>
  </si>
  <si>
    <t>ESE SUPPORT SPEC</t>
  </si>
  <si>
    <t>E1076</t>
  </si>
  <si>
    <t>ESE SPECIALIST</t>
  </si>
  <si>
    <t>J1534</t>
  </si>
  <si>
    <t>E1580</t>
  </si>
  <si>
    <t>LEARN SPEC ADULT ED</t>
  </si>
  <si>
    <t>E0705</t>
  </si>
  <si>
    <t>AVID PROGRAM</t>
  </si>
  <si>
    <t>E1500</t>
  </si>
  <si>
    <t>E1506</t>
  </si>
  <si>
    <t>E1508</t>
  </si>
  <si>
    <t>INSTRUCT COACH EARLY CHIL</t>
  </si>
  <si>
    <t>E0708</t>
  </si>
  <si>
    <t>L3652</t>
  </si>
  <si>
    <t>L3211</t>
  </si>
  <si>
    <t>L3131</t>
  </si>
  <si>
    <t>OFFICE CLERK-ESE 10M 6300</t>
  </si>
  <si>
    <t>L3770</t>
  </si>
  <si>
    <t>L3805</t>
  </si>
  <si>
    <t>L3225</t>
  </si>
  <si>
    <t>L3772</t>
  </si>
  <si>
    <t>L3750</t>
  </si>
  <si>
    <t>COORD-BUDGET 6300</t>
  </si>
  <si>
    <t>L3771</t>
  </si>
  <si>
    <t>DATA MGT SPEC II</t>
  </si>
  <si>
    <t>C2465</t>
  </si>
  <si>
    <t>GRANT WRITER</t>
  </si>
  <si>
    <t>C2102</t>
  </si>
  <si>
    <t>CERT BEHAVIOR ANALYST 11M</t>
  </si>
  <si>
    <t>C2126</t>
  </si>
  <si>
    <t>C2127</t>
  </si>
  <si>
    <t>VPK/EARLY CHILDHOOD COORD</t>
  </si>
  <si>
    <t>C2466</t>
  </si>
  <si>
    <t>C2128</t>
  </si>
  <si>
    <t>C2129</t>
  </si>
  <si>
    <t>COORDINATOR CHOICE SCHLS</t>
  </si>
  <si>
    <t>C2122</t>
  </si>
  <si>
    <t>COORDINATOR-STUDENT SVCS</t>
  </si>
  <si>
    <t>C2130</t>
  </si>
  <si>
    <t>D0230</t>
  </si>
  <si>
    <t>E1682</t>
  </si>
  <si>
    <t>TEACHER TRAINER</t>
  </si>
  <si>
    <t>E0713</t>
  </si>
  <si>
    <t>RESOURCE-FDLRS</t>
  </si>
  <si>
    <t>C2521</t>
  </si>
  <si>
    <t>STAFF DEV SPEC 12M</t>
  </si>
  <si>
    <t>E1680</t>
  </si>
  <si>
    <t>E0744</t>
  </si>
  <si>
    <t>TITLE I LIT TRNR</t>
  </si>
  <si>
    <t>E1504</t>
  </si>
  <si>
    <t>MATH/SCI COACH</t>
  </si>
  <si>
    <t>L4030</t>
  </si>
  <si>
    <t>PER REC CLK I  DO NOT USE</t>
  </si>
  <si>
    <t>E1517</t>
  </si>
  <si>
    <t>INSTRUCTIONAL COACH MUSIC</t>
  </si>
  <si>
    <t>E1518</t>
  </si>
  <si>
    <t>INSTRUCTIONAL COACH</t>
  </si>
  <si>
    <t>C2522</t>
  </si>
  <si>
    <t>C2523</t>
  </si>
  <si>
    <t>C2512</t>
  </si>
  <si>
    <t>HUMAN RESOURCE PARTNER</t>
  </si>
  <si>
    <t>C2513</t>
  </si>
  <si>
    <t>SENIOR HUMAN RESOURCE PAR</t>
  </si>
  <si>
    <t>E1685</t>
  </si>
  <si>
    <t>C2019</t>
  </si>
  <si>
    <t>C2020</t>
  </si>
  <si>
    <t>TECHNOLOGY TECHNICIAN</t>
  </si>
  <si>
    <t>C2022</t>
  </si>
  <si>
    <t>TECHNOLOGY ASSOCIATE</t>
  </si>
  <si>
    <t>C2025</t>
  </si>
  <si>
    <t>TECHNOLOGY NETWORK CO0RD</t>
  </si>
  <si>
    <t>C2026</t>
  </si>
  <si>
    <t>NETWORK ANALYST</t>
  </si>
  <si>
    <t>A0010</t>
  </si>
  <si>
    <t>BOARD MEMBER</t>
  </si>
  <si>
    <t>A0011</t>
  </si>
  <si>
    <t>GENERAL COUNSEL</t>
  </si>
  <si>
    <t>L3539</t>
  </si>
  <si>
    <t>L1000</t>
  </si>
  <si>
    <t>PARALEGAL</t>
  </si>
  <si>
    <t>D0100</t>
  </si>
  <si>
    <t>SUPERINTENDENT</t>
  </si>
  <si>
    <t>D0170</t>
  </si>
  <si>
    <t>CHIEF OPERATIONS OFFICER</t>
  </si>
  <si>
    <t>L3520</t>
  </si>
  <si>
    <t>SEC 12M 7300</t>
  </si>
  <si>
    <t>L3572</t>
  </si>
  <si>
    <t>L3548</t>
  </si>
  <si>
    <t>HUMAN RES/LABOR RELATION</t>
  </si>
  <si>
    <t>L3549</t>
  </si>
  <si>
    <t>D0600</t>
  </si>
  <si>
    <t>D0602</t>
  </si>
  <si>
    <t>PRINCIPAL-MIDDLE</t>
  </si>
  <si>
    <t>D0603</t>
  </si>
  <si>
    <t>PRINCIPAL-SENIOR</t>
  </si>
  <si>
    <t>L3150</t>
  </si>
  <si>
    <t>B0707</t>
  </si>
  <si>
    <t>B0716</t>
  </si>
  <si>
    <t>ASST PRIN-MIDDLE 10</t>
  </si>
  <si>
    <t>D0612</t>
  </si>
  <si>
    <t>B0717</t>
  </si>
  <si>
    <t>ASST PRIN-SR 10</t>
  </si>
  <si>
    <t>D0613</t>
  </si>
  <si>
    <t>D0615</t>
  </si>
  <si>
    <t>L3501</t>
  </si>
  <si>
    <t>L3152</t>
  </si>
  <si>
    <t>L3151</t>
  </si>
  <si>
    <t>L3182</t>
  </si>
  <si>
    <t>L3180</t>
  </si>
  <si>
    <t>L3154</t>
  </si>
  <si>
    <t>L3811</t>
  </si>
  <si>
    <t>ELEM BOOKKEEPER</t>
  </si>
  <si>
    <t>L3821</t>
  </si>
  <si>
    <t>MID SCH BKKPR</t>
  </si>
  <si>
    <t>L3831</t>
  </si>
  <si>
    <t>SR SCHOOL BKKPER</t>
  </si>
  <si>
    <t>D0110</t>
  </si>
  <si>
    <t>ASST SUPT FACILITIES MGT</t>
  </si>
  <si>
    <t>D0370</t>
  </si>
  <si>
    <t>PROJECT MANAGER</t>
  </si>
  <si>
    <t>D0371</t>
  </si>
  <si>
    <t>L3774</t>
  </si>
  <si>
    <t>WORK CONTROL ANALYST</t>
  </si>
  <si>
    <t>L2322</t>
  </si>
  <si>
    <t>PROJECT FIELD COORDINATOR</t>
  </si>
  <si>
    <t>L2323</t>
  </si>
  <si>
    <t>PROJECT ADMIN SPEC II 740</t>
  </si>
  <si>
    <t>L2325</t>
  </si>
  <si>
    <t>FACILITIES FUND ACCOUNTAN</t>
  </si>
  <si>
    <t>L4312</t>
  </si>
  <si>
    <t>PLANNING/DESIGN TECH</t>
  </si>
  <si>
    <t>C2337</t>
  </si>
  <si>
    <t>BUILDING OFFICIAL</t>
  </si>
  <si>
    <t>L7129</t>
  </si>
  <si>
    <t>BLD CODE PLANS EXAM/INSP</t>
  </si>
  <si>
    <t>C2330</t>
  </si>
  <si>
    <t>MGR-ENERGY/RESOURCE CONSE</t>
  </si>
  <si>
    <t>C2371</t>
  </si>
  <si>
    <t>FAC PLAN/INTERGOV COORDIN</t>
  </si>
  <si>
    <t>D0423</t>
  </si>
  <si>
    <t>CHIEF FINANCIAL OFFICER</t>
  </si>
  <si>
    <t>D0444</t>
  </si>
  <si>
    <t>DIR PLANNING/BUDGET/REPOR</t>
  </si>
  <si>
    <t>D0415</t>
  </si>
  <si>
    <t>DIR ACCOUNTING</t>
  </si>
  <si>
    <t>D0257</t>
  </si>
  <si>
    <t>DIR RISK MGMT</t>
  </si>
  <si>
    <t>L3739</t>
  </si>
  <si>
    <t>PAYROLL SPECIALIST I</t>
  </si>
  <si>
    <t>L3742</t>
  </si>
  <si>
    <t>PAYROLL SPECIALIST II</t>
  </si>
  <si>
    <t>L3737</t>
  </si>
  <si>
    <t>L3740</t>
  </si>
  <si>
    <t>L3744</t>
  </si>
  <si>
    <t>COORDINATOR-BUDGET</t>
  </si>
  <si>
    <t>L3746</t>
  </si>
  <si>
    <t>L3732</t>
  </si>
  <si>
    <t>FUND ACCOUNTANT 7500</t>
  </si>
  <si>
    <t>L3745</t>
  </si>
  <si>
    <t>FTE SPECIALIST</t>
  </si>
  <si>
    <t>L3450</t>
  </si>
  <si>
    <t>L3460</t>
  </si>
  <si>
    <t>C2223</t>
  </si>
  <si>
    <t>MANAGER-ACCTING</t>
  </si>
  <si>
    <t>C2224</t>
  </si>
  <si>
    <t>MANAGER-SCH ACCTG/PRP CON</t>
  </si>
  <si>
    <t>C2220</t>
  </si>
  <si>
    <t>SUPV-PAYROLL</t>
  </si>
  <si>
    <t>C2222</t>
  </si>
  <si>
    <t>SUPV-GEN ACCTING</t>
  </si>
  <si>
    <t>C2216</t>
  </si>
  <si>
    <t>FINANCIAL REPORTING ANALY</t>
  </si>
  <si>
    <t>C2215</t>
  </si>
  <si>
    <t>BUDGET ANALYST</t>
  </si>
  <si>
    <t>C2229</t>
  </si>
  <si>
    <t>STAFF ACCOUNTANT</t>
  </si>
  <si>
    <t>C2235</t>
  </si>
  <si>
    <t>C2231</t>
  </si>
  <si>
    <t>SCHOOL ACCOUNTING AUDITOR</t>
  </si>
  <si>
    <t>C2232</t>
  </si>
  <si>
    <t>C2240</t>
  </si>
  <si>
    <t>C2242</t>
  </si>
  <si>
    <t>C2516</t>
  </si>
  <si>
    <t>MANAGER-EMPLOYEE BENEFITS</t>
  </si>
  <si>
    <t>D0427</t>
  </si>
  <si>
    <t>DIR FOOD SVCS</t>
  </si>
  <si>
    <t>O5505</t>
  </si>
  <si>
    <t>CAFE MANAGER</t>
  </si>
  <si>
    <t>O5511</t>
  </si>
  <si>
    <t>SR CAFE MGR-12 M</t>
  </si>
  <si>
    <t>L3701</t>
  </si>
  <si>
    <t>COMMODITY SPECIALIST</t>
  </si>
  <si>
    <t>L3702</t>
  </si>
  <si>
    <t>DISTRIBUTION SPECIALIST</t>
  </si>
  <si>
    <t>O5495</t>
  </si>
  <si>
    <t>SCH FOOD INTERN</t>
  </si>
  <si>
    <t>O5532</t>
  </si>
  <si>
    <t>COORDINATOR-FREE &amp; REDUCE</t>
  </si>
  <si>
    <t>L4136</t>
  </si>
  <si>
    <t>DRIVER/COURIER II</t>
  </si>
  <si>
    <t>C2210</t>
  </si>
  <si>
    <t>C2212</t>
  </si>
  <si>
    <t>C2213</t>
  </si>
  <si>
    <t>C2211</t>
  </si>
  <si>
    <t>SPEC-FOOD/NUTRITION DIETI</t>
  </si>
  <si>
    <t>C2214</t>
  </si>
  <si>
    <t>COORD FOOD/NUTRITION EQUI</t>
  </si>
  <si>
    <t>L3453</t>
  </si>
  <si>
    <t>DATA MGT SPEC I</t>
  </si>
  <si>
    <t>C2458</t>
  </si>
  <si>
    <t>C2457</t>
  </si>
  <si>
    <t>D0160</t>
  </si>
  <si>
    <t>L4714</t>
  </si>
  <si>
    <t>CUSTMR SVC REP</t>
  </si>
  <si>
    <t>C2481</t>
  </si>
  <si>
    <t>C2486</t>
  </si>
  <si>
    <t>C2487</t>
  </si>
  <si>
    <t>C2482</t>
  </si>
  <si>
    <t>C2997</t>
  </si>
  <si>
    <t>C2485</t>
  </si>
  <si>
    <t>GRAPHIC/DIGITAL MARKET AS</t>
  </si>
  <si>
    <t>D0119</t>
  </si>
  <si>
    <t>D0205</t>
  </si>
  <si>
    <t>DIR PROF STAND/LABOR RELA</t>
  </si>
  <si>
    <t>D0206</t>
  </si>
  <si>
    <t>DIR COMPENSATION SERVICES</t>
  </si>
  <si>
    <t>D0225</t>
  </si>
  <si>
    <t>C2531</t>
  </si>
  <si>
    <t>LABOR RELATIONS MANAGER</t>
  </si>
  <si>
    <t>C2532</t>
  </si>
  <si>
    <t>PROFESSIONAL STANDARDS MA</t>
  </si>
  <si>
    <t>L3669</t>
  </si>
  <si>
    <t>L4022</t>
  </si>
  <si>
    <t>EMPLOYMENT SPEC II</t>
  </si>
  <si>
    <t>L4021</t>
  </si>
  <si>
    <t>L4023</t>
  </si>
  <si>
    <t>L4018</t>
  </si>
  <si>
    <t>L4015</t>
  </si>
  <si>
    <t>RETIREMENT SPEC</t>
  </si>
  <si>
    <t>L4020</t>
  </si>
  <si>
    <t>C2515</t>
  </si>
  <si>
    <t>EMPLOYMENT MANAGER</t>
  </si>
  <si>
    <t>C2501</t>
  </si>
  <si>
    <t>SUPV RETIREMENT BENEFITS</t>
  </si>
  <si>
    <t>C2511</t>
  </si>
  <si>
    <t>C2530</t>
  </si>
  <si>
    <t>HUMAN RESOURCES RECRUITER</t>
  </si>
  <si>
    <t>C2112</t>
  </si>
  <si>
    <t>D0440</t>
  </si>
  <si>
    <t>DIR WHS/DIS/PUR</t>
  </si>
  <si>
    <t>L3350</t>
  </si>
  <si>
    <t>L4140</t>
  </si>
  <si>
    <t>MAIL CLERK</t>
  </si>
  <si>
    <t>L2250</t>
  </si>
  <si>
    <t>BUYER</t>
  </si>
  <si>
    <t>L2723</t>
  </si>
  <si>
    <t>L4134</t>
  </si>
  <si>
    <t>L2725</t>
  </si>
  <si>
    <t>WAREHOUSEMAN</t>
  </si>
  <si>
    <t>L2730</t>
  </si>
  <si>
    <t>L3906</t>
  </si>
  <si>
    <t>PROP RECORDS SPEC</t>
  </si>
  <si>
    <t>L4810</t>
  </si>
  <si>
    <t>PRINTER</t>
  </si>
  <si>
    <t>L4819</t>
  </si>
  <si>
    <t>GRAPHICS DESIGNER</t>
  </si>
  <si>
    <t>L4822</t>
  </si>
  <si>
    <t>KEY OPERATOR</t>
  </si>
  <si>
    <t>L4825</t>
  </si>
  <si>
    <t>BINDERY TECHNICIAN</t>
  </si>
  <si>
    <t>L3363</t>
  </si>
  <si>
    <t>LEAD PRE-PRESS TECHNICIAN</t>
  </si>
  <si>
    <t>C2600</t>
  </si>
  <si>
    <t>MANAGER-PRINT SHOP</t>
  </si>
  <si>
    <t>C2670</t>
  </si>
  <si>
    <t>SUPV-WAREHOUSE</t>
  </si>
  <si>
    <t>C2677</t>
  </si>
  <si>
    <t>C2678</t>
  </si>
  <si>
    <t>D0258</t>
  </si>
  <si>
    <t>DIR TRANSPORTATION</t>
  </si>
  <si>
    <t>L3250</t>
  </si>
  <si>
    <t>TRANS OFFICE CLK 12M  780</t>
  </si>
  <si>
    <t>L6315</t>
  </si>
  <si>
    <t>DRIVER SAFETY TRAINING CO</t>
  </si>
  <si>
    <t>L6507</t>
  </si>
  <si>
    <t>MECH TECH HELPER GR 18 78</t>
  </si>
  <si>
    <t>L6525</t>
  </si>
  <si>
    <t>ASST SHOP FORE</t>
  </si>
  <si>
    <t>L7602</t>
  </si>
  <si>
    <t>MACHINIST-MECH II</t>
  </si>
  <si>
    <t>L6326</t>
  </si>
  <si>
    <t>L6545</t>
  </si>
  <si>
    <t>FLEET VIDEO/COMM TECHNICI</t>
  </si>
  <si>
    <t>L6550</t>
  </si>
  <si>
    <t>R6306</t>
  </si>
  <si>
    <t>BUS DRIVER</t>
  </si>
  <si>
    <t>C2425</t>
  </si>
  <si>
    <t>ASST DIR-TRANS</t>
  </si>
  <si>
    <t>C2430</t>
  </si>
  <si>
    <t>SUPV-TRANS</t>
  </si>
  <si>
    <t>C2431</t>
  </si>
  <si>
    <t>ASST SUPV-TRANSPORTATION</t>
  </si>
  <si>
    <t>C2400</t>
  </si>
  <si>
    <t>SHOP FOREMAN</t>
  </si>
  <si>
    <t>C2410</t>
  </si>
  <si>
    <t>SHOP FORE-PAINT</t>
  </si>
  <si>
    <t>C2413</t>
  </si>
  <si>
    <t>FOREMAN-QUALITY CONTROL</t>
  </si>
  <si>
    <t>C2054</t>
  </si>
  <si>
    <t>SPECIALIST-TRANSPORTATION</t>
  </si>
  <si>
    <t>C2055</t>
  </si>
  <si>
    <t>TECHNOLOGY ANALYST-TRANS</t>
  </si>
  <si>
    <t>C2056</t>
  </si>
  <si>
    <t>C2432</t>
  </si>
  <si>
    <t>D0365</t>
  </si>
  <si>
    <t>L5300</t>
  </si>
  <si>
    <t>GROUNDS MAINTENANCE TECHN</t>
  </si>
  <si>
    <t>L5252</t>
  </si>
  <si>
    <t>HEAD CUST II</t>
  </si>
  <si>
    <t>L5115</t>
  </si>
  <si>
    <t>HEAD CUST I</t>
  </si>
  <si>
    <t>L5015</t>
  </si>
  <si>
    <t>CUSTODIAN</t>
  </si>
  <si>
    <t>L5296</t>
  </si>
  <si>
    <t>CERT TRN CUST-DEPT</t>
  </si>
  <si>
    <t>L4062</t>
  </si>
  <si>
    <t>DIST SECURITY COORD CLERK</t>
  </si>
  <si>
    <t>N4196</t>
  </si>
  <si>
    <t>CAMPUS MONITOR 9M</t>
  </si>
  <si>
    <t>L5301</t>
  </si>
  <si>
    <t>SPECIALIST-ATH FLD &amp; GND</t>
  </si>
  <si>
    <t>C2250</t>
  </si>
  <si>
    <t>CUSTODIAL SUPV</t>
  </si>
  <si>
    <t>C2251</t>
  </si>
  <si>
    <t>CUSTODIAL COORD</t>
  </si>
  <si>
    <t>C2561</t>
  </si>
  <si>
    <t>C2690</t>
  </si>
  <si>
    <t>THEATRE MGR</t>
  </si>
  <si>
    <t>COORD-SECURITY</t>
  </si>
  <si>
    <t>L2802</t>
  </si>
  <si>
    <t>SPECIALIST ENVIRON SAFETY</t>
  </si>
  <si>
    <t>L3130</t>
  </si>
  <si>
    <t>OFFICE CLERK-FACILITIES</t>
  </si>
  <si>
    <t>L7130</t>
  </si>
  <si>
    <t>CARPENTER</t>
  </si>
  <si>
    <t>L6501</t>
  </si>
  <si>
    <t>FACILITY MAINTENANCE TECH</t>
  </si>
  <si>
    <t>L7140</t>
  </si>
  <si>
    <t>L7400</t>
  </si>
  <si>
    <t>LOCKSMITH</t>
  </si>
  <si>
    <t>L7520</t>
  </si>
  <si>
    <t>MASON</t>
  </si>
  <si>
    <t>L7720</t>
  </si>
  <si>
    <t>PAINTER</t>
  </si>
  <si>
    <t>L7830</t>
  </si>
  <si>
    <t>PLUMBER</t>
  </si>
  <si>
    <t>L6671</t>
  </si>
  <si>
    <t>POWER TOOL &amp; EQUIP REPAIR</t>
  </si>
  <si>
    <t>L7210</t>
  </si>
  <si>
    <t>ROOFER</t>
  </si>
  <si>
    <t>L6752</t>
  </si>
  <si>
    <t>TECHNOLOGY REPAIR TECH I</t>
  </si>
  <si>
    <t>L6758</t>
  </si>
  <si>
    <t>L6420</t>
  </si>
  <si>
    <t>L6430</t>
  </si>
  <si>
    <t>SPECIALIST-MAINT SERVICE</t>
  </si>
  <si>
    <t>C2316</t>
  </si>
  <si>
    <t>MAINT COORD</t>
  </si>
  <si>
    <t>SUPERVISOR - MAINTENANCE</t>
  </si>
  <si>
    <t>C2377</t>
  </si>
  <si>
    <t>SPEC-COMMUNICATION/MAINTE</t>
  </si>
  <si>
    <t>C2321</t>
  </si>
  <si>
    <t>SPECIALIST-ENERGY CONSERV</t>
  </si>
  <si>
    <t>C2309</t>
  </si>
  <si>
    <t>C2310</t>
  </si>
  <si>
    <t>C2311</t>
  </si>
  <si>
    <t>SUPERVISOR - GROUNDS MAIN</t>
  </si>
  <si>
    <t>C2313</t>
  </si>
  <si>
    <t>SUPERVISOR - BUILDING SYS</t>
  </si>
  <si>
    <t>C2314</t>
  </si>
  <si>
    <t>SUPERVISOR - ELECTRICAL S</t>
  </si>
  <si>
    <t>C2315</t>
  </si>
  <si>
    <t>SUPERVISOR - HVAC/R SERVI</t>
  </si>
  <si>
    <t>D0202</t>
  </si>
  <si>
    <t>ASST SUPT INFO SYS SERVIC</t>
  </si>
  <si>
    <t>L4720</t>
  </si>
  <si>
    <t>COMPUTER OPERATOR</t>
  </si>
  <si>
    <t>C2041</t>
  </si>
  <si>
    <t>C2040</t>
  </si>
  <si>
    <t>SYSTEMS ANALYST II</t>
  </si>
  <si>
    <t>C2010</t>
  </si>
  <si>
    <t>D0209</t>
  </si>
  <si>
    <t>C2032</t>
  </si>
  <si>
    <t>DIST NETWORK ENG/TECH COO</t>
  </si>
  <si>
    <t>SYSTEMS ANALYST</t>
  </si>
  <si>
    <t>D0208</t>
  </si>
  <si>
    <t>C2011</t>
  </si>
  <si>
    <t>SR COMPUTER PROG</t>
  </si>
  <si>
    <t>C2013</t>
  </si>
  <si>
    <t>JR COMPUTER PROG</t>
  </si>
  <si>
    <t>COMPUTER PROGRAM</t>
  </si>
  <si>
    <t>C2023</t>
  </si>
  <si>
    <t>TECHNOLOGY ASSOCIATE-DEPT</t>
  </si>
  <si>
    <t>C2006</t>
  </si>
  <si>
    <t>SPEC-TELECOMMUN</t>
  </si>
  <si>
    <t>C2071</t>
  </si>
  <si>
    <t>SUPV-TECHNOLOGY SVCS</t>
  </si>
  <si>
    <t>C2072</t>
  </si>
  <si>
    <t>ANALYST-INFORMATION SECUR</t>
  </si>
  <si>
    <t>C2015</t>
  </si>
  <si>
    <t>C2038</t>
  </si>
  <si>
    <t>E1108</t>
  </si>
  <si>
    <t>L3707</t>
  </si>
  <si>
    <t>L3877</t>
  </si>
  <si>
    <t>E0716</t>
  </si>
  <si>
    <t>RESOURCE TEACHER 21ST CCL</t>
  </si>
  <si>
    <t>L3878</t>
  </si>
  <si>
    <t>C2005</t>
  </si>
  <si>
    <t>C2004</t>
  </si>
  <si>
    <t>C2002</t>
  </si>
  <si>
    <t>C1998</t>
  </si>
  <si>
    <t>C1997</t>
  </si>
  <si>
    <t>LEGEND</t>
  </si>
  <si>
    <t>ALL POSITIONS</t>
  </si>
  <si>
    <t>Andersen Elementary</t>
  </si>
  <si>
    <t>N4264</t>
  </si>
  <si>
    <t>STEM</t>
  </si>
  <si>
    <t>South Lake Elementary</t>
  </si>
  <si>
    <t>FTE BASIC/VOCATIONAL/ESOL</t>
  </si>
  <si>
    <t>FTE EXED/GIFTED</t>
  </si>
  <si>
    <t>TITLE I SCHOOL FUNDED INSTRUCTIONAL</t>
  </si>
  <si>
    <t>TITLE I FUNDED SCHOOL INSTRUCTIONAL</t>
  </si>
  <si>
    <t>TITLE I INSTRUCTIONAL UNITS</t>
  </si>
  <si>
    <t>ACTIVITY INSTRUCTIONAL UNITS</t>
  </si>
  <si>
    <t>ALLOCATED UNITS</t>
  </si>
  <si>
    <t>OCCUPIED UNITS</t>
  </si>
  <si>
    <t>AVAILABLE UNITS</t>
  </si>
  <si>
    <t>FTE Gen-Basic/Voc/ESOL</t>
  </si>
  <si>
    <t>FTE Gen-Ex Ed/Gifted</t>
  </si>
  <si>
    <t>Set Allocations</t>
  </si>
  <si>
    <t>Basic Special Units</t>
  </si>
  <si>
    <t>Ex Ed Special Units</t>
  </si>
  <si>
    <t>TITLE I Sch Fund Instructional</t>
  </si>
  <si>
    <t>Service Units</t>
  </si>
  <si>
    <t>Schl Admin</t>
  </si>
  <si>
    <t>Instr Asst Units</t>
  </si>
  <si>
    <t>TITTLE I Sch Fund IA</t>
  </si>
  <si>
    <t>Child care</t>
  </si>
  <si>
    <t>Clerical Support Units</t>
  </si>
  <si>
    <t>Cafeteria Units</t>
  </si>
  <si>
    <t>Custodial Units</t>
  </si>
  <si>
    <t>Child Care Units</t>
  </si>
  <si>
    <t>EAP-Sch Based Units</t>
  </si>
  <si>
    <t>Adult Ed-Admin Units</t>
  </si>
  <si>
    <t>Adult Ed-Basic Units</t>
  </si>
  <si>
    <t>Adult Ed-Guidance Units</t>
  </si>
  <si>
    <t>24 Pay Supplements</t>
  </si>
  <si>
    <t>1 Pay Supplements</t>
  </si>
  <si>
    <t>Board Member Units</t>
  </si>
  <si>
    <t>Administrator Units</t>
  </si>
  <si>
    <t>EAP-District Based Units</t>
  </si>
  <si>
    <t>Support Units</t>
  </si>
  <si>
    <t>Teacher Staff Units</t>
  </si>
  <si>
    <t>Bus Driver/Attend Units</t>
  </si>
  <si>
    <t>Salary Supplements</t>
  </si>
  <si>
    <t>Short Term Tch</t>
  </si>
  <si>
    <t>Temp Support</t>
  </si>
  <si>
    <t>Summer</t>
  </si>
  <si>
    <t>PRIMARY PREP ELEM</t>
  </si>
  <si>
    <t>STRINGS MUSIC ELEM</t>
  </si>
  <si>
    <t>STRINGS MUSIC SR</t>
  </si>
  <si>
    <t>PRESCH HANDICAP</t>
  </si>
  <si>
    <t>PRESCHOOL HANDI BLENDED M</t>
  </si>
  <si>
    <t>B.L.A.S.T. TCHR</t>
  </si>
  <si>
    <t>GIFTED LEVEL 111</t>
  </si>
  <si>
    <t>GIFTED LEVEL 112</t>
  </si>
  <si>
    <t>E1069</t>
  </si>
  <si>
    <t>GIFTED LEVEL 113</t>
  </si>
  <si>
    <t>P/O THER/PI/ADAPT PE</t>
  </si>
  <si>
    <t>IA-DUAL SENSORY</t>
  </si>
  <si>
    <t>IA-VPK BLENDED MODEL</t>
  </si>
  <si>
    <t>IA-BUS RIDER/HEAD START</t>
  </si>
  <si>
    <t>IA-PARENT ED ESOL</t>
  </si>
  <si>
    <t>E1507</t>
  </si>
  <si>
    <t>RESPONSE TO INTERVENTION</t>
  </si>
  <si>
    <t>TITLE I</t>
  </si>
  <si>
    <t>TITLE I SCHOOL FUNDED INSTRUCTIONAL ASSISTANTS</t>
  </si>
  <si>
    <t>TEMPORARY SUPPORT PERSONNEL</t>
  </si>
  <si>
    <t>TITLE I IA</t>
  </si>
  <si>
    <t>TEMPORARY</t>
  </si>
  <si>
    <t>C2456</t>
  </si>
  <si>
    <t>ASST DIRECTOR-L&amp;L/HEAD ST</t>
  </si>
  <si>
    <t>D0601</t>
  </si>
  <si>
    <t>PRINCIPAL-VIRTUAL PROGRAM</t>
  </si>
  <si>
    <t>D0430</t>
  </si>
  <si>
    <t>COORDINATOR-COMM/ENGAGE P</t>
  </si>
  <si>
    <t>C2488</t>
  </si>
  <si>
    <t>CUSTOMER CARE ADMINISTRAT</t>
  </si>
  <si>
    <t>SPECIALIST I-BUDGET</t>
  </si>
  <si>
    <t>21ST CCLC TEACHER BAS</t>
  </si>
  <si>
    <t>VOCATIONAL MIDDLE</t>
  </si>
  <si>
    <t>E1127</t>
  </si>
  <si>
    <t>PHYSICAL ED ELEM</t>
  </si>
  <si>
    <t>ART-ELEM</t>
  </si>
  <si>
    <t>E1126</t>
  </si>
  <si>
    <t>MUSIC ELEM</t>
  </si>
  <si>
    <t>E1195</t>
  </si>
  <si>
    <t>TECHNOLOGY ED ELEM</t>
  </si>
  <si>
    <t>E1380</t>
  </si>
  <si>
    <t>AICE/IB SR</t>
  </si>
  <si>
    <t>LEAD AND LEARN ELEMENTARY</t>
  </si>
  <si>
    <t>N4393</t>
  </si>
  <si>
    <t>IA-ESOL</t>
  </si>
  <si>
    <t>N4361</t>
  </si>
  <si>
    <t>IA-TITLE I 5100</t>
  </si>
  <si>
    <t>INFANT DAY CARE ASSISTANT</t>
  </si>
  <si>
    <t>OCCUPATIONAL THERAPY</t>
  </si>
  <si>
    <t>PHYSICAL THERAPY</t>
  </si>
  <si>
    <t>N4332</t>
  </si>
  <si>
    <t>IA-EXCEPTIONAL EDUCATION</t>
  </si>
  <si>
    <t>IA-EX ED TMH</t>
  </si>
  <si>
    <t>IA-EX ED HEARING IMPAIRED</t>
  </si>
  <si>
    <t>IA-ESE PARTICIPATORY</t>
  </si>
  <si>
    <t>IA-BUS RIDER/NFED</t>
  </si>
  <si>
    <t>IA-PREK ESE</t>
  </si>
  <si>
    <t>N4321</t>
  </si>
  <si>
    <t>IA-COMMUNICATIONS</t>
  </si>
  <si>
    <t>PHY/OCC THERAPY ASSISTANT</t>
  </si>
  <si>
    <t>IA-EXED ADAPTIVE PE</t>
  </si>
  <si>
    <t>PERSONAL CARE ASSISTANT E</t>
  </si>
  <si>
    <t>E1349</t>
  </si>
  <si>
    <t>TEACHER-CTE</t>
  </si>
  <si>
    <t>N4288</t>
  </si>
  <si>
    <t>IA-TITLE I 5500</t>
  </si>
  <si>
    <t>APPLIED TECHNOLOGY-VPK AS</t>
  </si>
  <si>
    <t>IA-PREK/VPK HEADSTART</t>
  </si>
  <si>
    <t>N4231</t>
  </si>
  <si>
    <t>SOCIAL WORKER-LEAD TEACHE</t>
  </si>
  <si>
    <t>SCHOOL SOCIAL WORK SERVIC</t>
  </si>
  <si>
    <t>COORDINATOR-GRANT PROJECT</t>
  </si>
  <si>
    <t>L3706</t>
  </si>
  <si>
    <t>SPECIALIST II-ACCOUNTING</t>
  </si>
  <si>
    <t>CERT SCHOOL COUNSELOR-ELE</t>
  </si>
  <si>
    <t>CERT SCHOOL COUNSELOR-MID</t>
  </si>
  <si>
    <t>CERT SCHOOL COUNSELOR-SEN</t>
  </si>
  <si>
    <t>E0723</t>
  </si>
  <si>
    <t>CERT SCHOOL COUNSELOR-TIT</t>
  </si>
  <si>
    <t>CLERK 12M-SCHOOL DATA/GUI</t>
  </si>
  <si>
    <t>L3641</t>
  </si>
  <si>
    <t>SECRETARY</t>
  </si>
  <si>
    <t>COORDINATOR-STUDENT SERVI</t>
  </si>
  <si>
    <t>PSYCHOLOGIST 11M</t>
  </si>
  <si>
    <t>COORDINTATING TEACHER 10M</t>
  </si>
  <si>
    <t>IA-TITLE I PARENT EDUCATI</t>
  </si>
  <si>
    <t>N4365</t>
  </si>
  <si>
    <t>N4388</t>
  </si>
  <si>
    <t>FAMILY ADVOCATE-HEAD STAR</t>
  </si>
  <si>
    <t>MEDIA SPECIALIST ELEMENTA</t>
  </si>
  <si>
    <t>MEDIA SPECIALIST MIDDLE</t>
  </si>
  <si>
    <t>MEDIA SPECIALIST SENIOR</t>
  </si>
  <si>
    <t>MEDIA ASSISTANT 9M</t>
  </si>
  <si>
    <t>DIRECTOR-PROGRAM SUPPORT</t>
  </si>
  <si>
    <t>DIRECTOR-EARLY CHILD/TITL</t>
  </si>
  <si>
    <t>DIRECTOR-ELEMENTARY L&amp;L</t>
  </si>
  <si>
    <t>D0266</t>
  </si>
  <si>
    <t>ESE SUPPORT SPECIALIST</t>
  </si>
  <si>
    <t>LITERACY COACH ELEMENTARY</t>
  </si>
  <si>
    <t>LIT COACH SR</t>
  </si>
  <si>
    <t>COORDINTATING TEACHER-MSA</t>
  </si>
  <si>
    <t>ADMIN SECRETARY</t>
  </si>
  <si>
    <t>ADMIN ASSISTANT I</t>
  </si>
  <si>
    <t>SPECIALIST I-ACCOUNTING</t>
  </si>
  <si>
    <t>SPECIALIST-TITLE I PROJ S</t>
  </si>
  <si>
    <t>SPECIALIST-REGISTRAR/DATA</t>
  </si>
  <si>
    <t>CLERK 12M-TYPIST</t>
  </si>
  <si>
    <t>SCHOOL SECRETARY</t>
  </si>
  <si>
    <t>L3580</t>
  </si>
  <si>
    <t>ADMIN TECHNICIAN</t>
  </si>
  <si>
    <t>C2104</t>
  </si>
  <si>
    <t>COORDINATOR-TITLE I</t>
  </si>
  <si>
    <t>COORDINATOR-GRANT DEVELOP</t>
  </si>
  <si>
    <t>COORDINATOR-HEADSTART</t>
  </si>
  <si>
    <t>MANAGER-HEAD START</t>
  </si>
  <si>
    <t>C2455</t>
  </si>
  <si>
    <t>ASST DIRECTOR-STUD SERV/F</t>
  </si>
  <si>
    <t>RESOURCE TEACHER-PEER MEN</t>
  </si>
  <si>
    <t>COORDINATOR-STAFF DEVELOP</t>
  </si>
  <si>
    <t>COORDINATOR-PROFESSIONAL</t>
  </si>
  <si>
    <t>TEACHER TECHNOLOGY INTEGR</t>
  </si>
  <si>
    <t>SPECIALIST 12M-TECH/NETWO</t>
  </si>
  <si>
    <t>ADMIN ASSISTANT-SCHOOL BO</t>
  </si>
  <si>
    <t>ADMIN ASSISTANT-SUPERINTE</t>
  </si>
  <si>
    <t>ADMIN ASSISTANT-DEPUTY SU</t>
  </si>
  <si>
    <t>PRINCIPAL-ELEMENTARY</t>
  </si>
  <si>
    <t>ASST PRINCIPAL 10M-ELEMEN</t>
  </si>
  <si>
    <t>ASST PRINCIPAL 10M-MIDDLE</t>
  </si>
  <si>
    <t>ASST PRINCIPAL 12M-MIDDLE</t>
  </si>
  <si>
    <t>ASST PRINCIPAL 10M-SENIOR</t>
  </si>
  <si>
    <t>ASST PRINCIPAL 12M-SENIOR</t>
  </si>
  <si>
    <t>ASST PRINCIPAL 12M-ADULT</t>
  </si>
  <si>
    <t>D0614</t>
  </si>
  <si>
    <t>ASST PRINCIPAL 12M-VIRTUA</t>
  </si>
  <si>
    <t>SCHOOL SECRETARY 12M  730</t>
  </si>
  <si>
    <t>SCH OFF CLK 10M 7300</t>
  </si>
  <si>
    <t>SCH OFF CLK 11M 7300</t>
  </si>
  <si>
    <t>SCH OFF CLK 12M 7300</t>
  </si>
  <si>
    <t>SCH DATA CLK 10M 7300</t>
  </si>
  <si>
    <t>SCH DATA CLK 12M 7300</t>
  </si>
  <si>
    <t>SCH OFF CLK 9M 7300</t>
  </si>
  <si>
    <t>CLERK 9M-SCHOOL OFFICE</t>
  </si>
  <si>
    <t>CLERK-SCHOOL OFFICE 12M</t>
  </si>
  <si>
    <t>D0369</t>
  </si>
  <si>
    <t>DIRECTOR-PLANNING/PROJECT</t>
  </si>
  <si>
    <t>MANAGER-CONSTRUCTION</t>
  </si>
  <si>
    <t>DIRECTOR-QUALITY CONTROL</t>
  </si>
  <si>
    <t>COORDINATOR-PAYROLL/TIMEK</t>
  </si>
  <si>
    <t>COORDINATOR-FTE</t>
  </si>
  <si>
    <t>SPECIALIST III-ACCOUNTING</t>
  </si>
  <si>
    <t>AUDITOR SR-SCHOOL ACCOUNT</t>
  </si>
  <si>
    <t>ANALYST-FTE &amp; COST ACCOUN</t>
  </si>
  <si>
    <t>ANALYST-STUDENT PROJ/BUDG</t>
  </si>
  <si>
    <t>DISTRICT MANAGER-NUTRITIO</t>
  </si>
  <si>
    <t>DISTRICT MANAGER-F&amp;N OPER</t>
  </si>
  <si>
    <t>SUPERVISOR-F&amp;N FIELD OPER</t>
  </si>
  <si>
    <t>SPECIALIST-F&amp;N DIETICIAN</t>
  </si>
  <si>
    <t>SPECIALIST-BENEFITS</t>
  </si>
  <si>
    <t>COORDINATOR-EMPLOYEE BENE</t>
  </si>
  <si>
    <t>SUPERVISOR-GENERAL ACCOUN</t>
  </si>
  <si>
    <t>ANALYST-PERFORMANCE DATA</t>
  </si>
  <si>
    <t>MANAGER-PROJECT ASSESSMEN</t>
  </si>
  <si>
    <t>ASST SUPT-GOVT,COMM,RELAT</t>
  </si>
  <si>
    <t>TECHNICIAN-RECORDS RETENT</t>
  </si>
  <si>
    <t>SUPERVISOR-MARKETING/OUTR</t>
  </si>
  <si>
    <t>COORDINATOR-MEDIA/PUBLICA</t>
  </si>
  <si>
    <t>DIGITAL PRODUCER</t>
  </si>
  <si>
    <t>SPECIALIST-COMMUNICATIONS</t>
  </si>
  <si>
    <t>DEPUTY SUPERINTENDENT-CHR</t>
  </si>
  <si>
    <t>DIRECTOR-PROF LEARN/DEVEL</t>
  </si>
  <si>
    <t>DIRECTOR-EMP BENEFITS/SPE</t>
  </si>
  <si>
    <t>ADMIN SECRETARY-CONFIDENT</t>
  </si>
  <si>
    <t>SPECIALIST III-EMPLOYMENT</t>
  </si>
  <si>
    <t>SPECIALIST I-EMPLOYMENT</t>
  </si>
  <si>
    <t>SPECIALIST IV-EMPLOYMENT</t>
  </si>
  <si>
    <t>COORDINATOR-POSITION CONT</t>
  </si>
  <si>
    <t>SUPERVISOR-RISK PROJECT M</t>
  </si>
  <si>
    <t>C2525</t>
  </si>
  <si>
    <t>ANALYST-HRIS</t>
  </si>
  <si>
    <t>HUMAN RESOURCE PARTNER SR</t>
  </si>
  <si>
    <t>DIRECTOR-EMP BENEFITS/RSK</t>
  </si>
  <si>
    <t>SPECIALIST-WAREHOUSE OPER</t>
  </si>
  <si>
    <t>DRIVER/COURIER-TECHNOLOGY</t>
  </si>
  <si>
    <t>SPECIALIST-PURCHASING CLE</t>
  </si>
  <si>
    <t>SPECIALIST-PROPERTY RECOR</t>
  </si>
  <si>
    <t>SPECIALIST-RISK MANAGEMEN</t>
  </si>
  <si>
    <t>SPECIALIST-RISK MGT/PROP</t>
  </si>
  <si>
    <t>BUYER SR</t>
  </si>
  <si>
    <t>MANAGER-PURCHASING SERVIC</t>
  </si>
  <si>
    <t>L3209</t>
  </si>
  <si>
    <t>CLERK 10M-TYPIST</t>
  </si>
  <si>
    <t>L6526</t>
  </si>
  <si>
    <t>MECHANICAL TECHNICIAN</t>
  </si>
  <si>
    <t>L6536</t>
  </si>
  <si>
    <t>MECHANIC-PAINT/BODY</t>
  </si>
  <si>
    <t>SPECIALIST-BUS ROUTING</t>
  </si>
  <si>
    <t>TECHNICIAN-VEHICLE INTERI</t>
  </si>
  <si>
    <t>SPECIALIST-ESE TRANSPORTA</t>
  </si>
  <si>
    <t>SUPERVISOR-GEOGRAPHIC INF</t>
  </si>
  <si>
    <t>DIRECTOR-PLANT OPERATIONS</t>
  </si>
  <si>
    <t>L4063</t>
  </si>
  <si>
    <t>L7730</t>
  </si>
  <si>
    <t>ELECTRICIAN</t>
  </si>
  <si>
    <t>L6440</t>
  </si>
  <si>
    <t>EQUIPMENT OPERATOR</t>
  </si>
  <si>
    <t>INSTALLER-FLOOR COVERING</t>
  </si>
  <si>
    <t>L7930</t>
  </si>
  <si>
    <t>MECHANIC-GAS APPLIANCE RE</t>
  </si>
  <si>
    <t>L6930</t>
  </si>
  <si>
    <t>MECHANIC-HVAC REPAIR</t>
  </si>
  <si>
    <t>L6689</t>
  </si>
  <si>
    <t>TECHNICIAN-ELECTRONICS</t>
  </si>
  <si>
    <t>TECHNICIAN-TECHNOLOGY SER</t>
  </si>
  <si>
    <t>SPECIALIST-MATERIALS CONT</t>
  </si>
  <si>
    <t>SUPERVISOR-WORK CONTROL</t>
  </si>
  <si>
    <t>ANALYST II-SYSTEMS PTS</t>
  </si>
  <si>
    <t>PROGRAMMER II-COMPUTER NB</t>
  </si>
  <si>
    <t>L4750</t>
  </si>
  <si>
    <t>SPECIALIST-DATA QUALITY</t>
  </si>
  <si>
    <t>DIRECTOR-MANAGEMENT INFO</t>
  </si>
  <si>
    <t>C2059</t>
  </si>
  <si>
    <t>PROGRAMMER-SYSTEMS</t>
  </si>
  <si>
    <t>C2042</t>
  </si>
  <si>
    <t>ANALYST III-SYSTEMS</t>
  </si>
  <si>
    <t>DIRECTOR-INFORMATION TECH</t>
  </si>
  <si>
    <t>ANALYST-IT BUSINESS</t>
  </si>
  <si>
    <t>C2036</t>
  </si>
  <si>
    <t>SUPERVISOR-APPLICATIONS</t>
  </si>
  <si>
    <t>SPECIALIST- GED CLIENT SU</t>
  </si>
  <si>
    <t>SPECIALIST-BREVARD AFTER</t>
  </si>
  <si>
    <t>INTERN COORDINATOR-BAS</t>
  </si>
  <si>
    <t>DISTRICT COORDINATOR-BAS</t>
  </si>
  <si>
    <t>COORDINATOR-BREVARD AFTER</t>
  </si>
  <si>
    <t>SUPERVISOR-HEAD START CEN</t>
  </si>
  <si>
    <t>COORDINATOR-BAS PROGRAM D</t>
  </si>
  <si>
    <t>COORDINATOR SR-BREVARD AF</t>
  </si>
  <si>
    <t>N4267</t>
  </si>
  <si>
    <t>GP LEAD BREVARD AFTER SCH</t>
  </si>
  <si>
    <t>ACT LEAD BREVARD AFTER SC</t>
  </si>
  <si>
    <t>INSTRUCTIONAL UNITS FROM PAR REPORT</t>
  </si>
  <si>
    <t>LAST UPDATED 12/14/18</t>
  </si>
  <si>
    <t>E1185</t>
  </si>
  <si>
    <t>BASIC K-6</t>
  </si>
  <si>
    <t>N4368</t>
  </si>
  <si>
    <t>L3640</t>
  </si>
  <si>
    <t>ADMIN ASSISTANT</t>
  </si>
  <si>
    <t>TEACHER-RESOURCE</t>
  </si>
  <si>
    <t>C2236</t>
  </si>
  <si>
    <t>ANALYST-QUALITY CONTROL</t>
  </si>
  <si>
    <t>O5600</t>
  </si>
  <si>
    <t>CAFE</t>
  </si>
  <si>
    <t>C2505</t>
  </si>
  <si>
    <t>ANALYST-COMPENSATION</t>
  </si>
  <si>
    <t>SPECIALIST-SCH SAFETY/SEC</t>
  </si>
  <si>
    <t>SUPPORT UNITS</t>
  </si>
  <si>
    <t>ELEMENTARY SCHOOL INSTRUCTIONAL/SUPPORT ALLOCATION WORKSHEET (PAGE 2)</t>
  </si>
  <si>
    <t>ELEMENTARY SCHOOL INSTRUCTIONAL/SUPPORT ALLOCATION WORKSHEET</t>
  </si>
  <si>
    <t>TEMPORARY SUPPORT</t>
  </si>
  <si>
    <t>SUPPORT UNITS FROM PAR REPORT</t>
  </si>
  <si>
    <t>ALL SUPPORT</t>
  </si>
  <si>
    <t>ELEMENTARY SCHOOL INSTRUCTIONAL/SUPPORT ALLOCATION WORKSHEET (PAGE 3)</t>
  </si>
  <si>
    <t>CONTRACT</t>
  </si>
  <si>
    <t>SUBCATEGORY</t>
  </si>
  <si>
    <t>Annual</t>
  </si>
  <si>
    <t>Professional</t>
  </si>
  <si>
    <t>TBD</t>
  </si>
  <si>
    <t>Administration</t>
  </si>
  <si>
    <t>Child Care</t>
  </si>
  <si>
    <t>Clerical</t>
  </si>
  <si>
    <t>Cafeteria</t>
  </si>
  <si>
    <t>Custodial</t>
  </si>
  <si>
    <t>E1112</t>
  </si>
  <si>
    <t>DROP OUT ELEM</t>
  </si>
  <si>
    <t>Viera Elementary</t>
  </si>
  <si>
    <t>CLERK 10M-SCHOOL OFFICE</t>
  </si>
  <si>
    <t>E1573</t>
  </si>
  <si>
    <t>DISCRETIONARY</t>
  </si>
  <si>
    <t>LITERACY OUTREACH ASSISTA</t>
  </si>
  <si>
    <t>N4370</t>
  </si>
  <si>
    <t>IA II</t>
  </si>
  <si>
    <t>IA-EX ED EMH</t>
  </si>
  <si>
    <t>EDUCATIONAL INTERPRETER-A</t>
  </si>
  <si>
    <t>N4316</t>
  </si>
  <si>
    <t>EDUCATIONAL INTERPRET-PRO</t>
  </si>
  <si>
    <t>SCHOOL SOCIAL WORKER</t>
  </si>
  <si>
    <t>TEACHER-GUIDANCE SERVICE</t>
  </si>
  <si>
    <t>J0724</t>
  </si>
  <si>
    <t>D0253</t>
  </si>
  <si>
    <t>DIRECTOR-PSYCHOLOGICAL SE</t>
  </si>
  <si>
    <t>L4300</t>
  </si>
  <si>
    <t>L4306</t>
  </si>
  <si>
    <t>PARENT/GUARDIAN LIAISON A</t>
  </si>
  <si>
    <t>DIRECTOR-ELEMENTARY PROGR</t>
  </si>
  <si>
    <t>D0211</t>
  </si>
  <si>
    <t>DIRECTOR-EQUITY AND DIVER</t>
  </si>
  <si>
    <t>D0240</t>
  </si>
  <si>
    <t>DIR ALTERNATIVE SCHOOL SI</t>
  </si>
  <si>
    <t>D0275</t>
  </si>
  <si>
    <t>DIRECTOR-STATE REG LITERA</t>
  </si>
  <si>
    <t>DIRECTOR-REG STATE LITERA</t>
  </si>
  <si>
    <t>E0717</t>
  </si>
  <si>
    <t>SPECIALIST-ESE STAFFING</t>
  </si>
  <si>
    <t>E0706</t>
  </si>
  <si>
    <t>CORD/TCH UNIT AD ED</t>
  </si>
  <si>
    <t>J1580</t>
  </si>
  <si>
    <t>LEARN SPEC ADULT ED 12 MO</t>
  </si>
  <si>
    <t>BEHAVIORAL SUPPORT SPEC-E</t>
  </si>
  <si>
    <t>E1007</t>
  </si>
  <si>
    <t>TEACHER-ASSISTIVE TECH SP</t>
  </si>
  <si>
    <t>LITERACY COACH SENIOR</t>
  </si>
  <si>
    <t>BOOKKEEPER-SENIOR HIGH SC</t>
  </si>
  <si>
    <t>CC451</t>
  </si>
  <si>
    <t>ASST DIRECTOR-EQUITY</t>
  </si>
  <si>
    <t>CC452</t>
  </si>
  <si>
    <t>ASST DIRECTOR-INNOVATION</t>
  </si>
  <si>
    <t>CC453</t>
  </si>
  <si>
    <t>ASST DIRECTOR-CHOICE</t>
  </si>
  <si>
    <t>SPECIALIST-WORK BASED LEA</t>
  </si>
  <si>
    <t>C2107</t>
  </si>
  <si>
    <t>C2479</t>
  </si>
  <si>
    <t>COORDINATOR-COMM/DEVELOP/</t>
  </si>
  <si>
    <t>E1679</t>
  </si>
  <si>
    <t>CONTENT SPECIALIST-PEER M</t>
  </si>
  <si>
    <t>C2520</t>
  </si>
  <si>
    <t>SPECIALIST-CERT PROF DEV</t>
  </si>
  <si>
    <t>ANALYST-NETWORK</t>
  </si>
  <si>
    <t>ASSOCIATE III-TECH NTWRK</t>
  </si>
  <si>
    <t>A0012</t>
  </si>
  <si>
    <t>ASSISTANT GENERAL COUNSEL</t>
  </si>
  <si>
    <t>D0604</t>
  </si>
  <si>
    <t>PRINCIPAL-ALTERNATIVE SCH</t>
  </si>
  <si>
    <t>CLERK 11M-SCHOOL OFFICE</t>
  </si>
  <si>
    <t>C2217</t>
  </si>
  <si>
    <t>ASST DIRECTOR-BUDGET</t>
  </si>
  <si>
    <t>L3733</t>
  </si>
  <si>
    <t>PAYROLL ACCOUNTANT</t>
  </si>
  <si>
    <t>L3730</t>
  </si>
  <si>
    <t>ACCOUNTANT I</t>
  </si>
  <si>
    <t>D0235</t>
  </si>
  <si>
    <t>DIRECTOR-TESTING AND ACCO</t>
  </si>
  <si>
    <t>L3349</t>
  </si>
  <si>
    <t>SPECIALIST-RECORDS MANAGE</t>
  </si>
  <si>
    <t>C2478</t>
  </si>
  <si>
    <t>COORD SENIOR-GOV &amp; COMM R</t>
  </si>
  <si>
    <t>SPECIALIST V-EMPLOYMENT</t>
  </si>
  <si>
    <t>C2514</t>
  </si>
  <si>
    <t>SENIOR HR GENERALIST</t>
  </si>
  <si>
    <t>C2529</t>
  </si>
  <si>
    <t>MANAGER-HUMAN RESOURCES</t>
  </si>
  <si>
    <t>L2740</t>
  </si>
  <si>
    <t>COORDINATOR-WAREHOUSE</t>
  </si>
  <si>
    <t>C2671</t>
  </si>
  <si>
    <t>ASST SUPERVISOR-DIST SERV</t>
  </si>
  <si>
    <t>CLERK-MAIL</t>
  </si>
  <si>
    <t>CERTIFIED TRAINING CUSTOD</t>
  </si>
  <si>
    <t>HEAD CUSTODIAN II</t>
  </si>
  <si>
    <t>HEAD CUSTODIAN I</t>
  </si>
  <si>
    <t>D0379</t>
  </si>
  <si>
    <t>DIRECTOR-ENVIRONMENT HLTH</t>
  </si>
  <si>
    <t>Last Updated 03.28.22</t>
  </si>
  <si>
    <t>VE-SLD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</si>
</sst>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
    <numFmt numFmtId="166" formatCode="00"/>
    <numFmt numFmtId="167" formatCode="000"/>
  </numFmts>
  <fonts count="21"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sz val="10"/>
      <name val="Calibri"/>
      <family val="2"/>
      <scheme val="minor"/>
    </font>
    <font>
      <b/>
      <sz val="10"/>
      <color theme="1"/>
      <name val="Calibri"/>
      <family val="2"/>
      <scheme val="minor"/>
    </font>
    <font>
      <b/>
      <sz val="12"/>
      <color theme="0"/>
      <name val="Calibri"/>
      <family val="2"/>
      <scheme val="minor"/>
    </font>
    <font>
      <b/>
      <sz val="11"/>
      <color theme="0"/>
      <name val="Calibri"/>
      <family val="2"/>
      <scheme val="minor"/>
    </font>
    <font>
      <sz val="14"/>
      <color theme="1"/>
      <name val="Calibri"/>
      <family val="2"/>
      <scheme val="minor"/>
    </font>
    <font>
      <b/>
      <i/>
      <sz val="11"/>
      <color theme="1"/>
      <name val="Calibri"/>
      <family val="2"/>
      <scheme val="minor"/>
    </font>
    <font>
      <b/>
      <sz val="14"/>
      <color theme="0"/>
      <name val="Calibri"/>
      <family val="2"/>
    </font>
    <font>
      <sz val="11"/>
      <name val="Calibri"/>
      <family val="2"/>
    </font>
    <font>
      <b/>
      <sz val="14"/>
      <color theme="0"/>
      <name val="Calibri"/>
      <family val="2"/>
      <scheme val="minor"/>
    </font>
    <font>
      <sz val="11"/>
      <name val="Calibri"/>
      <family val="2"/>
      <scheme val="minor"/>
    </font>
    <font>
      <b/>
      <sz val="20"/>
      <color theme="0"/>
      <name val="Calibri"/>
      <family val="2"/>
      <scheme val="minor"/>
    </font>
    <font>
      <b/>
      <sz val="18"/>
      <color theme="1"/>
      <name val="Calibri"/>
      <family val="2"/>
      <scheme val="minor"/>
    </font>
    <font>
      <sz val="18"/>
      <color theme="1"/>
      <name val="Calibri"/>
      <family val="2"/>
      <scheme val="minor"/>
    </font>
    <font>
      <b/>
      <i/>
      <sz val="11"/>
      <name val="Calibri"/>
      <family val="2"/>
      <scheme val="minor"/>
    </font>
    <font>
      <sz val="11"/>
      <color rgb="FFFF0000"/>
      <name val="Calibri"/>
      <family val="2"/>
    </font>
    <font>
      <sz val="11"/>
      <color rgb="FF9C0006"/>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8"/>
        <bgColor indexed="64"/>
      </patternFill>
    </fill>
    <fill>
      <patternFill patternType="solid">
        <fgColor theme="4"/>
        <bgColor indexed="64"/>
      </patternFill>
    </fill>
    <fill>
      <patternFill patternType="solid">
        <fgColor theme="4" tint="0.59999389629810485"/>
        <bgColor indexed="64"/>
      </patternFill>
    </fill>
    <fill>
      <patternFill patternType="solid">
        <fgColor rgb="FFFFC7CE"/>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0" fillId="17" borderId="0" applyNumberFormat="0" applyBorder="0" applyAlignment="0" applyProtection="0"/>
  </cellStyleXfs>
  <cellXfs count="254">
    <xf numFmtId="0" fontId="0" fillId="0" borderId="0" xfId="0"/>
    <xf numFmtId="0" fontId="0" fillId="0" borderId="0" xfId="0" applyAlignment="1">
      <alignment horizontal="center"/>
    </xf>
    <xf numFmtId="165" fontId="0" fillId="0" borderId="0" xfId="0" applyNumberFormat="1" applyAlignment="1">
      <alignment horizontal="center"/>
    </xf>
    <xf numFmtId="164" fontId="2" fillId="0" borderId="0" xfId="0" applyNumberFormat="1" applyFont="1" applyAlignment="1" applyProtection="1">
      <alignment vertical="center"/>
      <protection locked="0"/>
    </xf>
    <xf numFmtId="164" fontId="2" fillId="0" borderId="0" xfId="0" applyNumberFormat="1"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4" xfId="0" applyFont="1" applyBorder="1" applyAlignment="1">
      <alignment vertical="center"/>
    </xf>
    <xf numFmtId="0" fontId="2" fillId="0" borderId="0" xfId="0" applyFont="1" applyAlignment="1">
      <alignment vertical="center"/>
    </xf>
    <xf numFmtId="0" fontId="0" fillId="0" borderId="4" xfId="0" applyBorder="1" applyAlignment="1">
      <alignment vertical="center"/>
    </xf>
    <xf numFmtId="0" fontId="2" fillId="0" borderId="6" xfId="0" applyFont="1" applyBorder="1" applyAlignment="1">
      <alignment vertical="center"/>
    </xf>
    <xf numFmtId="164" fontId="2" fillId="0" borderId="7" xfId="0" applyNumberFormat="1" applyFont="1" applyBorder="1" applyAlignment="1" applyProtection="1">
      <alignment horizontal="center" vertical="center"/>
      <protection locked="0"/>
    </xf>
    <xf numFmtId="164" fontId="2" fillId="0" borderId="7" xfId="0" applyNumberFormat="1"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0" fillId="0" borderId="0" xfId="0" applyAlignment="1">
      <alignment vertical="center"/>
    </xf>
    <xf numFmtId="164" fontId="2" fillId="0" borderId="0" xfId="0" applyNumberFormat="1" applyFont="1" applyAlignment="1">
      <alignment vertical="center"/>
    </xf>
    <xf numFmtId="164" fontId="2" fillId="0" borderId="0" xfId="0" applyNumberFormat="1" applyFont="1" applyProtection="1">
      <protection locked="0"/>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7" fillId="6" borderId="3" xfId="0" applyFont="1" applyFill="1" applyBorder="1" applyAlignment="1">
      <alignment vertical="center"/>
    </xf>
    <xf numFmtId="0" fontId="7" fillId="0" borderId="0" xfId="0" applyFont="1" applyAlignment="1">
      <alignment vertical="center"/>
    </xf>
    <xf numFmtId="0" fontId="7" fillId="6" borderId="13"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0" borderId="0" xfId="0" applyFont="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164" fontId="2" fillId="0" borderId="0" xfId="0" applyNumberFormat="1" applyFont="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5" borderId="4" xfId="0" applyFont="1" applyFill="1" applyBorder="1" applyAlignment="1">
      <alignment vertical="center"/>
    </xf>
    <xf numFmtId="0" fontId="0" fillId="5" borderId="4" xfId="0" applyFill="1" applyBorder="1" applyAlignment="1">
      <alignment vertical="center"/>
    </xf>
    <xf numFmtId="164" fontId="6" fillId="0" borderId="1" xfId="0" applyNumberFormat="1" applyFont="1" applyBorder="1" applyAlignment="1">
      <alignment vertical="center"/>
    </xf>
    <xf numFmtId="0" fontId="2" fillId="5" borderId="5" xfId="0" applyFont="1" applyFill="1" applyBorder="1" applyAlignment="1">
      <alignment vertical="center"/>
    </xf>
    <xf numFmtId="0" fontId="6" fillId="4" borderId="2" xfId="0" applyFont="1" applyFill="1" applyBorder="1" applyAlignment="1">
      <alignment horizontal="right" vertical="center"/>
    </xf>
    <xf numFmtId="164" fontId="6" fillId="4" borderId="3" xfId="0" applyNumberFormat="1" applyFont="1" applyFill="1" applyBorder="1" applyAlignment="1">
      <alignment vertical="center"/>
    </xf>
    <xf numFmtId="164" fontId="6" fillId="4" borderId="13" xfId="0" applyNumberFormat="1" applyFont="1" applyFill="1" applyBorder="1" applyAlignment="1">
      <alignment vertical="center"/>
    </xf>
    <xf numFmtId="0" fontId="7" fillId="0" borderId="0" xfId="0" applyFont="1" applyAlignment="1">
      <alignment horizontal="center" vertical="center"/>
    </xf>
    <xf numFmtId="0" fontId="2" fillId="2" borderId="15" xfId="0" applyFont="1" applyFill="1" applyBorder="1" applyAlignment="1">
      <alignment horizontal="center" vertical="center"/>
    </xf>
    <xf numFmtId="0" fontId="7" fillId="6" borderId="7" xfId="0" applyFont="1" applyFill="1" applyBorder="1" applyAlignment="1">
      <alignment vertical="center"/>
    </xf>
    <xf numFmtId="0" fontId="7" fillId="6" borderId="14" xfId="0" applyFont="1" applyFill="1" applyBorder="1" applyAlignment="1">
      <alignment vertical="center"/>
    </xf>
    <xf numFmtId="0" fontId="1" fillId="3" borderId="8" xfId="0" applyFont="1" applyFill="1" applyBorder="1" applyAlignment="1">
      <alignment horizontal="center" vertical="center"/>
    </xf>
    <xf numFmtId="0" fontId="6" fillId="0" borderId="4" xfId="0" applyFont="1" applyBorder="1" applyAlignment="1">
      <alignment vertical="center"/>
    </xf>
    <xf numFmtId="0" fontId="3" fillId="0" borderId="0" xfId="0" applyFont="1" applyAlignment="1">
      <alignment horizontal="center" vertical="center"/>
    </xf>
    <xf numFmtId="0" fontId="6" fillId="4" borderId="2" xfId="0" applyFont="1" applyFill="1" applyBorder="1" applyAlignment="1">
      <alignment horizontal="right"/>
    </xf>
    <xf numFmtId="164" fontId="6" fillId="4" borderId="3" xfId="0" applyNumberFormat="1" applyFont="1" applyFill="1" applyBorder="1"/>
    <xf numFmtId="164" fontId="6" fillId="4" borderId="13" xfId="0" applyNumberFormat="1" applyFont="1" applyFill="1" applyBorder="1"/>
    <xf numFmtId="164" fontId="6" fillId="0" borderId="0" xfId="0" applyNumberFormat="1" applyFont="1" applyAlignment="1">
      <alignment vertical="center"/>
    </xf>
    <xf numFmtId="0" fontId="1" fillId="0" borderId="0" xfId="0" applyFont="1" applyAlignment="1">
      <alignment vertical="center"/>
    </xf>
    <xf numFmtId="0" fontId="0" fillId="3" borderId="3" xfId="0" applyFill="1" applyBorder="1" applyAlignment="1">
      <alignment vertical="center"/>
    </xf>
    <xf numFmtId="0" fontId="6" fillId="0" borderId="0" xfId="0" applyFont="1" applyAlignment="1">
      <alignment horizontal="right" vertical="center"/>
    </xf>
    <xf numFmtId="0" fontId="2" fillId="0" borderId="0" xfId="0" applyFont="1" applyAlignment="1" applyProtection="1">
      <alignment vertical="center"/>
      <protection locked="0"/>
    </xf>
    <xf numFmtId="0" fontId="0" fillId="0" borderId="6" xfId="0" applyBorder="1" applyAlignment="1">
      <alignment vertical="center"/>
    </xf>
    <xf numFmtId="0" fontId="2" fillId="4" borderId="2" xfId="0" applyFont="1" applyFill="1" applyBorder="1" applyAlignment="1">
      <alignment vertical="center"/>
    </xf>
    <xf numFmtId="0" fontId="6" fillId="4" borderId="3" xfId="0" applyFont="1" applyFill="1" applyBorder="1" applyAlignment="1">
      <alignment horizontal="right" vertical="center"/>
    </xf>
    <xf numFmtId="164" fontId="0" fillId="0" borderId="0" xfId="0" applyNumberFormat="1" applyAlignment="1">
      <alignment horizontal="right"/>
    </xf>
    <xf numFmtId="0" fontId="1" fillId="9" borderId="16" xfId="0" applyFont="1" applyFill="1" applyBorder="1" applyAlignment="1">
      <alignment horizontal="center"/>
    </xf>
    <xf numFmtId="0" fontId="1" fillId="10" borderId="16" xfId="0" applyFont="1" applyFill="1" applyBorder="1" applyAlignment="1">
      <alignment horizontal="center"/>
    </xf>
    <xf numFmtId="0" fontId="1" fillId="11" borderId="16" xfId="0" applyFont="1" applyFill="1" applyBorder="1" applyAlignment="1">
      <alignment horizontal="center"/>
    </xf>
    <xf numFmtId="0" fontId="3" fillId="0" borderId="0" xfId="0" applyFont="1" applyAlignment="1">
      <alignment vertical="center"/>
    </xf>
    <xf numFmtId="164" fontId="6" fillId="4" borderId="13" xfId="0" applyNumberFormat="1" applyFont="1" applyFill="1" applyBorder="1" applyAlignment="1">
      <alignment horizontal="center" vertical="center"/>
    </xf>
    <xf numFmtId="0" fontId="2" fillId="0" borderId="7"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0" fillId="2" borderId="0" xfId="0" applyFill="1"/>
    <xf numFmtId="0" fontId="0" fillId="12" borderId="0" xfId="0" applyFill="1" applyAlignment="1">
      <alignment horizontal="center"/>
    </xf>
    <xf numFmtId="0" fontId="0" fillId="0" borderId="0" xfId="0" applyAlignment="1" applyProtection="1">
      <alignment horizontal="center" vertical="center"/>
      <protection locked="0"/>
    </xf>
    <xf numFmtId="0" fontId="11" fillId="8" borderId="1" xfId="0" applyFont="1" applyFill="1" applyBorder="1" applyAlignment="1">
      <alignment horizontal="center"/>
    </xf>
    <xf numFmtId="0" fontId="11" fillId="8" borderId="1" xfId="0" applyFont="1" applyFill="1" applyBorder="1" applyAlignment="1">
      <alignment horizontal="left"/>
    </xf>
    <xf numFmtId="0" fontId="12" fillId="0" borderId="0" xfId="0" applyFont="1" applyAlignment="1">
      <alignment horizontal="center"/>
    </xf>
    <xf numFmtId="0" fontId="0" fillId="0" borderId="0" xfId="0" applyAlignment="1">
      <alignment horizontal="left"/>
    </xf>
    <xf numFmtId="0" fontId="12" fillId="0" borderId="0" xfId="0" applyFont="1" applyAlignment="1">
      <alignment horizontal="left"/>
    </xf>
    <xf numFmtId="166" fontId="11" fillId="8" borderId="1" xfId="0" applyNumberFormat="1" applyFont="1" applyFill="1" applyBorder="1" applyAlignment="1">
      <alignment horizontal="center"/>
    </xf>
    <xf numFmtId="166" fontId="12" fillId="13" borderId="0" xfId="0" applyNumberFormat="1" applyFont="1" applyFill="1" applyAlignment="1">
      <alignment horizontal="center"/>
    </xf>
    <xf numFmtId="166" fontId="0" fillId="0" borderId="0" xfId="0" applyNumberFormat="1" applyAlignment="1">
      <alignment horizontal="center"/>
    </xf>
    <xf numFmtId="166" fontId="0" fillId="13" borderId="0" xfId="0" applyNumberFormat="1" applyFill="1" applyAlignment="1">
      <alignment horizontal="center"/>
    </xf>
    <xf numFmtId="165" fontId="11" fillId="8" borderId="1" xfId="0" applyNumberFormat="1" applyFont="1" applyFill="1" applyBorder="1" applyAlignment="1">
      <alignment horizontal="center"/>
    </xf>
    <xf numFmtId="167" fontId="11" fillId="8" borderId="1" xfId="0" applyNumberFormat="1" applyFont="1" applyFill="1" applyBorder="1" applyAlignment="1">
      <alignment horizontal="center"/>
    </xf>
    <xf numFmtId="167" fontId="0" fillId="0" borderId="0" xfId="0" applyNumberFormat="1" applyAlignment="1">
      <alignment horizontal="center"/>
    </xf>
    <xf numFmtId="0" fontId="0" fillId="14" borderId="0" xfId="0" applyFill="1"/>
    <xf numFmtId="0" fontId="13" fillId="14" borderId="0" xfId="0" applyFont="1" applyFill="1"/>
    <xf numFmtId="0" fontId="8" fillId="15" borderId="16" xfId="0" applyFont="1" applyFill="1" applyBorder="1" applyAlignment="1">
      <alignment horizontal="center"/>
    </xf>
    <xf numFmtId="0" fontId="0" fillId="5" borderId="0" xfId="0" applyFill="1" applyAlignment="1">
      <alignment horizontal="center"/>
    </xf>
    <xf numFmtId="0" fontId="14" fillId="5" borderId="0" xfId="0" applyFont="1" applyFill="1"/>
    <xf numFmtId="0" fontId="14" fillId="16" borderId="0" xfId="0" applyFont="1" applyFill="1" applyAlignment="1">
      <alignment horizontal="center"/>
    </xf>
    <xf numFmtId="0" fontId="18" fillId="0" borderId="0" xfId="0" applyFont="1"/>
    <xf numFmtId="0" fontId="10" fillId="0" borderId="0" xfId="0" applyFont="1"/>
    <xf numFmtId="0" fontId="7" fillId="6" borderId="3"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7" fillId="6" borderId="8" xfId="0" applyFont="1" applyFill="1" applyBorder="1" applyAlignment="1">
      <alignment vertical="center"/>
    </xf>
    <xf numFmtId="0" fontId="1" fillId="3" borderId="7" xfId="0" applyFont="1" applyFill="1" applyBorder="1" applyAlignment="1">
      <alignment horizontal="center" vertical="center"/>
    </xf>
    <xf numFmtId="0" fontId="0" fillId="3" borderId="3" xfId="0" applyFill="1" applyBorder="1" applyAlignment="1">
      <alignment horizontal="center" vertical="center"/>
    </xf>
    <xf numFmtId="0" fontId="1" fillId="3" borderId="3" xfId="0" applyFont="1" applyFill="1" applyBorder="1" applyAlignment="1">
      <alignment horizontal="left" vertical="center"/>
    </xf>
    <xf numFmtId="164" fontId="6" fillId="0" borderId="11" xfId="0" applyNumberFormat="1"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2" borderId="10" xfId="0" applyFont="1" applyFill="1" applyBorder="1" applyAlignment="1">
      <alignment horizontal="center" vertical="center"/>
    </xf>
    <xf numFmtId="0" fontId="2" fillId="4" borderId="3" xfId="0" applyFont="1" applyFill="1" applyBorder="1" applyAlignment="1">
      <alignment vertical="center"/>
    </xf>
    <xf numFmtId="0" fontId="2" fillId="0" borderId="12" xfId="0" applyFont="1" applyBorder="1" applyAlignment="1">
      <alignment vertical="center"/>
    </xf>
    <xf numFmtId="0" fontId="0" fillId="3" borderId="5" xfId="0" applyFill="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xf>
    <xf numFmtId="0" fontId="1" fillId="3" borderId="12" xfId="0" applyFont="1" applyFill="1" applyBorder="1" applyAlignment="1">
      <alignment horizontal="center" vertical="center"/>
    </xf>
    <xf numFmtId="0" fontId="0" fillId="0" borderId="0" xfId="0" applyAlignment="1">
      <alignment vertical="top"/>
    </xf>
    <xf numFmtId="0" fontId="2" fillId="2" borderId="6" xfId="0" applyFont="1" applyFill="1" applyBorder="1" applyAlignment="1">
      <alignment horizontal="center" vertical="center"/>
    </xf>
    <xf numFmtId="0" fontId="13" fillId="6" borderId="5" xfId="0" applyFont="1" applyFill="1" applyBorder="1" applyAlignment="1">
      <alignment vertical="center"/>
    </xf>
    <xf numFmtId="0" fontId="13" fillId="6" borderId="1" xfId="0" applyFont="1" applyFill="1" applyBorder="1" applyAlignment="1">
      <alignment vertical="center"/>
    </xf>
    <xf numFmtId="0" fontId="13" fillId="6" borderId="1" xfId="0" applyFont="1" applyFill="1" applyBorder="1" applyAlignment="1">
      <alignment horizontal="center" vertical="center"/>
    </xf>
    <xf numFmtId="0" fontId="0" fillId="11" borderId="4" xfId="0" applyFill="1" applyBorder="1" applyAlignment="1">
      <alignment vertical="center"/>
    </xf>
    <xf numFmtId="0" fontId="17" fillId="11" borderId="0" xfId="0" applyFont="1" applyFill="1" applyAlignment="1">
      <alignment vertical="center"/>
    </xf>
    <xf numFmtId="0" fontId="17" fillId="11" borderId="0" xfId="0" applyFont="1" applyFill="1" applyAlignment="1">
      <alignment vertical="top" wrapText="1"/>
    </xf>
    <xf numFmtId="0" fontId="17" fillId="11" borderId="0" xfId="0" applyFont="1" applyFill="1" applyAlignment="1">
      <alignment vertical="top"/>
    </xf>
    <xf numFmtId="164" fontId="17" fillId="11" borderId="0" xfId="0" applyNumberFormat="1" applyFont="1" applyFill="1" applyAlignment="1">
      <alignment vertical="center"/>
    </xf>
    <xf numFmtId="164" fontId="17" fillId="11" borderId="11" xfId="0" applyNumberFormat="1" applyFont="1" applyFill="1" applyBorder="1" applyAlignment="1">
      <alignment vertical="center"/>
    </xf>
    <xf numFmtId="0" fontId="0" fillId="11" borderId="0" xfId="0" applyFill="1" applyAlignment="1">
      <alignment vertical="center"/>
    </xf>
    <xf numFmtId="0" fontId="0" fillId="11" borderId="5" xfId="0" applyFill="1" applyBorder="1" applyAlignment="1">
      <alignment vertical="center"/>
    </xf>
    <xf numFmtId="0" fontId="0" fillId="11" borderId="1" xfId="0" applyFill="1" applyBorder="1" applyAlignment="1">
      <alignment vertical="center"/>
    </xf>
    <xf numFmtId="0" fontId="0" fillId="0" borderId="0" xfId="0" applyAlignment="1">
      <alignment vertical="top" wrapText="1"/>
    </xf>
    <xf numFmtId="0" fontId="0" fillId="4" borderId="2" xfId="0" applyFill="1" applyBorder="1" applyAlignment="1">
      <alignment vertical="center"/>
    </xf>
    <xf numFmtId="0" fontId="0" fillId="4" borderId="3" xfId="0" applyFill="1" applyBorder="1" applyAlignment="1">
      <alignment vertical="center"/>
    </xf>
    <xf numFmtId="0" fontId="2" fillId="2" borderId="5" xfId="0" applyFont="1" applyFill="1" applyBorder="1" applyAlignment="1">
      <alignment horizontal="center" vertical="center"/>
    </xf>
    <xf numFmtId="0" fontId="0" fillId="2" borderId="0" xfId="0" applyFill="1" applyAlignment="1">
      <alignment vertical="center"/>
    </xf>
    <xf numFmtId="0" fontId="0" fillId="7" borderId="0" xfId="0" applyFill="1" applyAlignment="1">
      <alignment horizontal="left" vertical="top" wrapText="1"/>
    </xf>
    <xf numFmtId="0" fontId="16" fillId="11" borderId="7" xfId="0" applyFont="1" applyFill="1" applyBorder="1" applyAlignment="1">
      <alignment horizontal="left" vertical="center"/>
    </xf>
    <xf numFmtId="0" fontId="16" fillId="11" borderId="0" xfId="0" applyFont="1" applyFill="1" applyAlignment="1">
      <alignment horizontal="left" vertical="center"/>
    </xf>
    <xf numFmtId="0" fontId="16" fillId="11" borderId="0" xfId="0" applyFont="1" applyFill="1" applyAlignment="1">
      <alignment vertical="center"/>
    </xf>
    <xf numFmtId="0" fontId="12" fillId="0" borderId="0" xfId="0" applyFont="1"/>
    <xf numFmtId="0" fontId="12" fillId="13" borderId="0" xfId="0" applyFont="1" applyFill="1" applyAlignment="1">
      <alignment horizontal="center"/>
    </xf>
    <xf numFmtId="0" fontId="0" fillId="0" borderId="0" xfId="0" applyAlignment="1" applyProtection="1">
      <alignment vertical="center"/>
      <protection locked="0"/>
    </xf>
    <xf numFmtId="0" fontId="2" fillId="5" borderId="0" xfId="0" applyFont="1" applyFill="1" applyAlignment="1">
      <alignment vertical="center"/>
    </xf>
    <xf numFmtId="164" fontId="2" fillId="5" borderId="11" xfId="0" applyNumberFormat="1" applyFont="1" applyFill="1" applyBorder="1" applyAlignment="1">
      <alignment vertical="center"/>
    </xf>
    <xf numFmtId="0" fontId="2" fillId="5" borderId="0" xfId="0" applyFont="1" applyFill="1" applyAlignment="1">
      <alignment horizontal="center" vertical="center"/>
    </xf>
    <xf numFmtId="165" fontId="2" fillId="5" borderId="0" xfId="0" applyNumberFormat="1" applyFont="1" applyFill="1" applyAlignment="1">
      <alignment horizontal="center" vertical="center"/>
    </xf>
    <xf numFmtId="0" fontId="2" fillId="5" borderId="1" xfId="0" applyFont="1" applyFill="1" applyBorder="1" applyAlignment="1">
      <alignment vertical="center"/>
    </xf>
    <xf numFmtId="164" fontId="2" fillId="5" borderId="0" xfId="0" applyNumberFormat="1" applyFont="1" applyFill="1" applyAlignment="1">
      <alignment vertical="center"/>
    </xf>
    <xf numFmtId="0" fontId="0" fillId="5" borderId="5" xfId="0" applyFill="1" applyBorder="1" applyAlignment="1">
      <alignment vertical="center"/>
    </xf>
    <xf numFmtId="0" fontId="5" fillId="5" borderId="0" xfId="0" applyFont="1" applyFill="1" applyAlignment="1">
      <alignment horizontal="center" vertical="center"/>
    </xf>
    <xf numFmtId="0" fontId="2" fillId="5" borderId="7" xfId="0" applyFont="1" applyFill="1" applyBorder="1" applyAlignment="1">
      <alignment horizontal="center" vertical="center"/>
    </xf>
    <xf numFmtId="0" fontId="2" fillId="5" borderId="6" xfId="0" applyFont="1" applyFill="1" applyBorder="1" applyAlignment="1">
      <alignment vertical="center"/>
    </xf>
    <xf numFmtId="0" fontId="2" fillId="5" borderId="11" xfId="0" applyFont="1" applyFill="1" applyBorder="1" applyAlignment="1">
      <alignment vertical="center"/>
    </xf>
    <xf numFmtId="0" fontId="2" fillId="5" borderId="12" xfId="0" applyFont="1" applyFill="1" applyBorder="1" applyAlignment="1">
      <alignment vertical="center"/>
    </xf>
    <xf numFmtId="0" fontId="2"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2" fillId="5" borderId="4" xfId="0" applyFont="1" applyFill="1" applyBorder="1"/>
    <xf numFmtId="0" fontId="2" fillId="5" borderId="0" xfId="0" applyFont="1" applyFill="1" applyAlignment="1">
      <alignment horizontal="center"/>
    </xf>
    <xf numFmtId="0" fontId="2" fillId="5" borderId="5" xfId="0" applyFont="1" applyFill="1" applyBorder="1"/>
    <xf numFmtId="0" fontId="2" fillId="5" borderId="1" xfId="0" applyFont="1" applyFill="1" applyBorder="1" applyAlignment="1">
      <alignment horizontal="center"/>
    </xf>
    <xf numFmtId="0" fontId="2" fillId="5" borderId="1" xfId="0" applyFont="1" applyFill="1" applyBorder="1"/>
    <xf numFmtId="164" fontId="2" fillId="5" borderId="0" xfId="0" applyNumberFormat="1" applyFont="1" applyFill="1"/>
    <xf numFmtId="164" fontId="2" fillId="5" borderId="11" xfId="0" applyNumberFormat="1" applyFont="1" applyFill="1" applyBorder="1"/>
    <xf numFmtId="0" fontId="2" fillId="5" borderId="12" xfId="0" applyFont="1" applyFill="1" applyBorder="1" applyAlignment="1">
      <alignment horizontal="left" vertical="center"/>
    </xf>
    <xf numFmtId="0" fontId="19" fillId="0" borderId="0" xfId="0" applyFont="1" applyAlignment="1">
      <alignment horizontal="center"/>
    </xf>
    <xf numFmtId="0" fontId="19" fillId="0" borderId="0" xfId="0" applyFont="1" applyAlignment="1">
      <alignment horizontal="left"/>
    </xf>
    <xf numFmtId="166" fontId="19" fillId="13" borderId="0" xfId="0" applyNumberFormat="1" applyFont="1" applyFill="1" applyAlignment="1">
      <alignment horizontal="center"/>
    </xf>
    <xf numFmtId="0" fontId="17" fillId="11" borderId="0" xfId="0" applyFont="1" applyFill="1" applyAlignment="1">
      <alignment horizontal="center" vertical="top"/>
    </xf>
    <xf numFmtId="0" fontId="2" fillId="9" borderId="4" xfId="0" applyFont="1" applyFill="1" applyBorder="1" applyAlignment="1">
      <alignment vertical="center"/>
    </xf>
    <xf numFmtId="0" fontId="2" fillId="9" borderId="5" xfId="0" applyFont="1" applyFill="1" applyBorder="1" applyAlignment="1">
      <alignment vertical="center"/>
    </xf>
    <xf numFmtId="0" fontId="2" fillId="9" borderId="0" xfId="0" applyFont="1" applyFill="1" applyAlignment="1">
      <alignment vertical="center"/>
    </xf>
    <xf numFmtId="165" fontId="2" fillId="9" borderId="0" xfId="0" applyNumberFormat="1" applyFont="1" applyFill="1" applyAlignment="1">
      <alignment horizontal="center" vertical="center"/>
    </xf>
    <xf numFmtId="0" fontId="2" fillId="9" borderId="1" xfId="0" applyFont="1" applyFill="1" applyBorder="1" applyAlignment="1">
      <alignment vertical="center"/>
    </xf>
    <xf numFmtId="164" fontId="2" fillId="9" borderId="0" xfId="0" applyNumberFormat="1" applyFont="1" applyFill="1" applyAlignment="1">
      <alignment vertical="center"/>
    </xf>
    <xf numFmtId="164" fontId="2" fillId="9" borderId="11" xfId="0" applyNumberFormat="1" applyFont="1" applyFill="1" applyBorder="1" applyAlignment="1">
      <alignment vertical="center"/>
    </xf>
    <xf numFmtId="0" fontId="13" fillId="11" borderId="4" xfId="0" applyFont="1" applyFill="1" applyBorder="1" applyAlignment="1">
      <alignment vertical="center"/>
    </xf>
    <xf numFmtId="0" fontId="5" fillId="0" borderId="0" xfId="0" applyFont="1" applyAlignment="1" applyProtection="1">
      <alignment horizontal="center" vertical="center"/>
      <protection locked="0"/>
    </xf>
    <xf numFmtId="0" fontId="2"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2" fillId="9" borderId="12" xfId="0" applyFont="1" applyFill="1" applyBorder="1" applyAlignment="1">
      <alignment vertical="center"/>
    </xf>
    <xf numFmtId="165" fontId="12" fillId="0" borderId="0" xfId="0" applyNumberFormat="1" applyFont="1" applyAlignment="1">
      <alignment horizontal="center"/>
    </xf>
    <xf numFmtId="165" fontId="19" fillId="0" borderId="0" xfId="0" applyNumberFormat="1" applyFont="1" applyAlignment="1">
      <alignment horizontal="center"/>
    </xf>
    <xf numFmtId="164" fontId="20" fillId="0" borderId="0" xfId="1" applyNumberFormat="1" applyFill="1" applyAlignment="1" applyProtection="1">
      <alignment horizontal="center" vertical="center"/>
      <protection locked="0"/>
    </xf>
    <xf numFmtId="0" fontId="20" fillId="0" borderId="0" xfId="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17" fontId="2" fillId="0" borderId="0" xfId="0" applyNumberFormat="1" applyFont="1" applyAlignment="1" applyProtection="1">
      <alignment horizontal="center" vertical="center"/>
      <protection locked="0"/>
    </xf>
    <xf numFmtId="17" fontId="2" fillId="0" borderId="11" xfId="0" applyNumberFormat="1" applyFont="1" applyBorder="1" applyAlignment="1" applyProtection="1">
      <alignment horizontal="center" vertical="center"/>
      <protection locked="0"/>
    </xf>
    <xf numFmtId="2" fontId="0" fillId="0" borderId="0" xfId="0" applyNumberFormat="1" applyAlignment="1">
      <alignment horizontal="center"/>
    </xf>
    <xf numFmtId="0" fontId="12" fillId="0" borderId="0" xfId="0" applyNumberFormat="1" applyFont="1" applyAlignment="1">
      <alignment horizontal="center"/>
    </xf>
    <xf numFmtId="0" fontId="19" fillId="0" borderId="0" xfId="0" applyNumberFormat="1" applyFont="1" applyAlignment="1">
      <alignment horizontal="center"/>
    </xf>
    <xf numFmtId="0" fontId="0" fillId="0" borderId="0" xfId="0" applyNumberFormat="1" applyAlignment="1">
      <alignment horizontal="center"/>
    </xf>
    <xf numFmtId="167" fontId="12" fillId="0" borderId="0" xfId="0" applyNumberFormat="1" applyFont="1" applyAlignment="1">
      <alignment horizontal="center"/>
    </xf>
    <xf numFmtId="167" fontId="19" fillId="0" borderId="0" xfId="0" applyNumberFormat="1" applyFont="1" applyAlignment="1">
      <alignment horizontal="center"/>
    </xf>
    <xf numFmtId="0" fontId="0" fillId="18" borderId="0" xfId="0" applyFill="1" applyAlignment="1">
      <alignment horizontal="center"/>
    </xf>
    <xf numFmtId="0" fontId="2" fillId="18" borderId="0" xfId="0" applyFont="1" applyFill="1" applyAlignment="1" applyProtection="1">
      <alignment horizontal="center" vertical="center"/>
      <protection locked="0"/>
    </xf>
    <xf numFmtId="0" fontId="2" fillId="5" borderId="0" xfId="0" applyFont="1" applyFill="1" applyBorder="1" applyAlignment="1">
      <alignment horizontal="center" vertical="center"/>
    </xf>
    <xf numFmtId="164" fontId="2" fillId="0" borderId="0" xfId="0" applyNumberFormat="1" applyFont="1" applyBorder="1" applyAlignment="1" applyProtection="1">
      <alignment vertical="center"/>
      <protection locked="0"/>
    </xf>
    <xf numFmtId="0" fontId="12" fillId="18" borderId="0" xfId="0" applyNumberFormat="1" applyFont="1" applyFill="1" applyAlignment="1">
      <alignment horizontal="center"/>
    </xf>
    <xf numFmtId="0" fontId="12" fillId="0" borderId="0" xfId="0" applyNumberFormat="1" applyFont="1" applyFill="1" applyAlignment="1">
      <alignment horizontal="center"/>
    </xf>
    <xf numFmtId="0" fontId="2" fillId="0" borderId="0" xfId="0" applyFont="1" applyAlignment="1" applyProtection="1">
      <alignment horizontal="center" vertical="center"/>
      <protection locked="0"/>
    </xf>
    <xf numFmtId="0" fontId="10" fillId="2" borderId="0" xfId="0" applyFont="1" applyFill="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13" xfId="0" applyFont="1" applyFill="1" applyBorder="1" applyAlignment="1">
      <alignment horizontal="center" vertical="center"/>
    </xf>
    <xf numFmtId="0" fontId="0" fillId="0" borderId="4" xfId="0"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17" fontId="2" fillId="0" borderId="0" xfId="0" applyNumberFormat="1" applyFont="1" applyAlignment="1" applyProtection="1">
      <alignment horizontal="center" vertical="center"/>
      <protection locked="0"/>
    </xf>
    <xf numFmtId="17" fontId="2" fillId="0" borderId="11" xfId="0" applyNumberFormat="1" applyFont="1" applyBorder="1" applyAlignment="1" applyProtection="1">
      <alignment horizontal="center" vertical="center"/>
      <protection locked="0"/>
    </xf>
    <xf numFmtId="164" fontId="17" fillId="0" borderId="0" xfId="0" applyNumberFormat="1" applyFont="1" applyAlignment="1" applyProtection="1">
      <alignment horizontal="right" vertical="center"/>
      <protection locked="0"/>
    </xf>
    <xf numFmtId="164" fontId="17" fillId="11" borderId="0" xfId="0" applyNumberFormat="1" applyFont="1" applyFill="1" applyAlignment="1">
      <alignment horizontal="right" vertical="center"/>
    </xf>
    <xf numFmtId="164" fontId="17" fillId="11" borderId="11" xfId="0" applyNumberFormat="1" applyFont="1" applyFill="1" applyBorder="1" applyAlignment="1">
      <alignment horizontal="right" vertical="center"/>
    </xf>
    <xf numFmtId="0" fontId="3" fillId="0" borderId="0" xfId="0" applyFont="1" applyAlignment="1">
      <alignment horizontal="center" vertical="center"/>
    </xf>
    <xf numFmtId="14" fontId="9" fillId="0" borderId="0" xfId="0" applyNumberFormat="1" applyFont="1" applyAlignment="1" applyProtection="1">
      <alignment horizontal="left" vertical="center"/>
      <protection locked="0"/>
    </xf>
    <xf numFmtId="0" fontId="9" fillId="0" borderId="0" xfId="0" applyFont="1" applyAlignment="1" applyProtection="1">
      <alignment horizontal="left" vertical="center"/>
      <protection locked="0"/>
    </xf>
    <xf numFmtId="0" fontId="3" fillId="0" borderId="0" xfId="0" applyFont="1" applyAlignment="1">
      <alignment vertical="center"/>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 fontId="2" fillId="0" borderId="1" xfId="0" applyNumberFormat="1" applyFont="1" applyBorder="1" applyAlignment="1" applyProtection="1">
      <alignment horizontal="center" vertical="center"/>
      <protection locked="0"/>
    </xf>
    <xf numFmtId="17" fontId="2" fillId="0" borderId="12" xfId="0" applyNumberFormat="1" applyFont="1" applyBorder="1" applyAlignment="1" applyProtection="1">
      <alignment horizontal="center" vertical="center"/>
      <protection locked="0"/>
    </xf>
    <xf numFmtId="0" fontId="15" fillId="8" borderId="6" xfId="0" applyFont="1" applyFill="1" applyBorder="1" applyAlignment="1">
      <alignment horizontal="center" vertical="center"/>
    </xf>
    <xf numFmtId="0" fontId="15" fillId="8" borderId="7" xfId="0" applyFont="1" applyFill="1" applyBorder="1" applyAlignment="1">
      <alignment horizontal="center" vertical="center"/>
    </xf>
    <xf numFmtId="0" fontId="15" fillId="8" borderId="14" xfId="0" applyFont="1" applyFill="1" applyBorder="1" applyAlignment="1">
      <alignment horizontal="center" vertical="center"/>
    </xf>
    <xf numFmtId="0" fontId="15" fillId="8" borderId="4" xfId="0" applyFont="1" applyFill="1" applyBorder="1" applyAlignment="1">
      <alignment horizontal="center" vertical="center"/>
    </xf>
    <xf numFmtId="0" fontId="15" fillId="8" borderId="0" xfId="0" applyFont="1" applyFill="1" applyAlignment="1">
      <alignment horizontal="center" vertical="center"/>
    </xf>
    <xf numFmtId="0" fontId="15" fillId="8" borderId="11" xfId="0" applyFont="1" applyFill="1" applyBorder="1" applyAlignment="1">
      <alignment horizontal="center" vertical="center"/>
    </xf>
    <xf numFmtId="0" fontId="13" fillId="6" borderId="1" xfId="0" applyFont="1" applyFill="1" applyBorder="1" applyAlignment="1">
      <alignment horizontal="center" vertical="center"/>
    </xf>
    <xf numFmtId="0" fontId="13" fillId="6" borderId="12" xfId="0" applyFont="1" applyFill="1" applyBorder="1" applyAlignment="1">
      <alignment horizontal="center" vertical="center"/>
    </xf>
    <xf numFmtId="0" fontId="16" fillId="11" borderId="0" xfId="0" applyFont="1" applyFill="1" applyAlignment="1">
      <alignment horizontal="left" vertical="center"/>
    </xf>
    <xf numFmtId="0" fontId="17" fillId="11" borderId="0" xfId="0" applyFont="1" applyFill="1" applyAlignment="1">
      <alignment horizontal="center" vertical="top"/>
    </xf>
    <xf numFmtId="164" fontId="16" fillId="4" borderId="7" xfId="0" applyNumberFormat="1" applyFont="1" applyFill="1" applyBorder="1" applyAlignment="1">
      <alignment horizontal="right" vertical="center"/>
    </xf>
    <xf numFmtId="0" fontId="16" fillId="4" borderId="1" xfId="0" applyFont="1" applyFill="1" applyBorder="1" applyAlignment="1">
      <alignment horizontal="right" vertical="center"/>
    </xf>
    <xf numFmtId="164" fontId="16" fillId="4" borderId="1" xfId="0" applyNumberFormat="1" applyFont="1" applyFill="1" applyBorder="1" applyAlignment="1">
      <alignment horizontal="right" vertical="center"/>
    </xf>
    <xf numFmtId="164" fontId="16" fillId="4" borderId="14" xfId="0" applyNumberFormat="1" applyFont="1" applyFill="1" applyBorder="1" applyAlignment="1">
      <alignment horizontal="right" vertical="center"/>
    </xf>
    <xf numFmtId="164" fontId="16" fillId="4" borderId="12" xfId="0" applyNumberFormat="1" applyFont="1" applyFill="1" applyBorder="1" applyAlignment="1">
      <alignment horizontal="right" vertical="center"/>
    </xf>
    <xf numFmtId="0" fontId="16" fillId="4" borderId="6" xfId="0" applyFont="1" applyFill="1" applyBorder="1" applyAlignment="1">
      <alignment horizontal="right" vertical="center"/>
    </xf>
    <xf numFmtId="0" fontId="16" fillId="4" borderId="7" xfId="0" applyFont="1" applyFill="1" applyBorder="1" applyAlignment="1">
      <alignment horizontal="right" vertical="center"/>
    </xf>
    <xf numFmtId="0" fontId="16" fillId="4" borderId="5" xfId="0" applyFont="1" applyFill="1" applyBorder="1" applyAlignment="1">
      <alignment horizontal="right" vertical="center"/>
    </xf>
    <xf numFmtId="0" fontId="16" fillId="11" borderId="0" xfId="0" applyFont="1" applyFill="1" applyAlignment="1">
      <alignment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2" xfId="0" applyFont="1" applyFill="1" applyBorder="1" applyAlignment="1">
      <alignment horizontal="center" vertical="center"/>
    </xf>
    <xf numFmtId="164" fontId="17" fillId="0" borderId="7" xfId="0" applyNumberFormat="1" applyFont="1" applyBorder="1" applyAlignment="1" applyProtection="1">
      <alignment horizontal="right" vertical="center"/>
      <protection locked="0"/>
    </xf>
    <xf numFmtId="0" fontId="16" fillId="11" borderId="7" xfId="0" applyFont="1" applyFill="1" applyBorder="1" applyAlignment="1">
      <alignment horizontal="left" vertical="center"/>
    </xf>
    <xf numFmtId="0" fontId="9" fillId="0" borderId="0" xfId="0" applyFont="1" applyAlignment="1">
      <alignment horizontal="left" vertical="center"/>
    </xf>
    <xf numFmtId="14" fontId="9" fillId="0" borderId="0" xfId="0" applyNumberFormat="1" applyFont="1" applyAlignment="1">
      <alignment horizontal="left" vertical="center"/>
    </xf>
    <xf numFmtId="0" fontId="3" fillId="0" borderId="0" xfId="0" applyFont="1" applyAlignment="1">
      <alignment horizontal="left" vertical="center"/>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17" fontId="2" fillId="0" borderId="7" xfId="0" applyNumberFormat="1" applyFont="1" applyBorder="1" applyAlignment="1" applyProtection="1">
      <alignment horizontal="center" vertical="center"/>
      <protection locked="0"/>
    </xf>
    <xf numFmtId="17" fontId="2" fillId="0" borderId="14" xfId="0" applyNumberFormat="1" applyFont="1" applyBorder="1" applyAlignment="1" applyProtection="1">
      <alignment horizontal="center" vertical="center"/>
      <protection locked="0"/>
    </xf>
    <xf numFmtId="0" fontId="0" fillId="0" borderId="1" xfId="0" applyBorder="1" applyAlignment="1">
      <alignment horizontal="center" vertical="center"/>
    </xf>
    <xf numFmtId="0" fontId="3" fillId="0" borderId="11" xfId="0" applyFont="1" applyBorder="1" applyAlignment="1">
      <alignment horizontal="center" vertical="center"/>
    </xf>
    <xf numFmtId="0" fontId="0" fillId="0" borderId="0" xfId="0" applyAlignment="1">
      <alignment horizontal="center" vertical="center"/>
    </xf>
    <xf numFmtId="0" fontId="3" fillId="0" borderId="4" xfId="0" applyFont="1" applyBorder="1" applyAlignment="1">
      <alignment horizontal="center" vertical="center"/>
    </xf>
    <xf numFmtId="0" fontId="1" fillId="12" borderId="0" xfId="0" applyFont="1" applyFill="1" applyAlignment="1">
      <alignment horizontal="center" vertical="center" wrapText="1"/>
    </xf>
  </cellXfs>
  <cellStyles count="2">
    <cellStyle name="Bad" xfId="1" builtinId="27"/>
    <cellStyle name="Normal" xfId="0" builtinId="0"/>
  </cellStyles>
  <dxfs count="62">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bgColor rgb="FFFFC7CE"/>
        </patternFill>
      </fill>
    </dxf>
    <dxf>
      <font>
        <color rgb="FFFF0000"/>
      </font>
    </dxf>
    <dxf>
      <font>
        <color rgb="FF00B050"/>
      </font>
    </dxf>
    <dxf>
      <font>
        <color rgb="FFFF0000"/>
      </font>
    </dxf>
    <dxf>
      <font>
        <color rgb="FF00B050"/>
      </font>
    </dxf>
    <dxf>
      <font>
        <color rgb="FFFF0000"/>
      </font>
    </dxf>
    <dxf>
      <font>
        <color rgb="FF00B050"/>
      </font>
    </dxf>
    <dxf>
      <fill>
        <patternFill>
          <bgColor rgb="FF92D050"/>
        </patternFill>
      </fill>
    </dxf>
    <dxf>
      <fill>
        <patternFill>
          <bgColor rgb="FFFF0000"/>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ill>
        <patternFill>
          <bgColor rgb="FF92D050"/>
        </patternFill>
      </fill>
    </dxf>
    <dxf>
      <fill>
        <patternFill>
          <bgColor rgb="FFFF0000"/>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FF0000"/>
      </font>
    </dxf>
    <dxf>
      <font>
        <color rgb="FF00B050"/>
      </font>
    </dxf>
    <dxf>
      <fill>
        <patternFill>
          <bgColor rgb="FF92D050"/>
        </patternFill>
      </fill>
    </dxf>
    <dxf>
      <fill>
        <patternFill>
          <bgColor rgb="FFFF0000"/>
        </patternFill>
      </fill>
    </dxf>
    <dxf>
      <font>
        <color rgb="FF00B050"/>
      </font>
    </dxf>
    <dxf>
      <font>
        <color rgb="FFFF000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FF0000"/>
      </font>
    </dxf>
    <dxf>
      <font>
        <color rgb="FF00B050"/>
      </font>
    </dxf>
    <dxf>
      <fill>
        <patternFill>
          <bgColor rgb="FF92D050"/>
        </patternFill>
      </fill>
    </dxf>
    <dxf>
      <fill>
        <patternFill>
          <bgColor rgb="FFFF0000"/>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FF0000"/>
      </font>
    </dxf>
    <dxf>
      <font>
        <color rgb="FF00B050"/>
      </font>
    </dxf>
    <dxf>
      <fill>
        <patternFill>
          <bgColor rgb="FF92D050"/>
        </patternFill>
      </fill>
    </dxf>
    <dxf>
      <fill>
        <patternFill>
          <bgColor rgb="FFFF0000"/>
        </patternFill>
      </fill>
    </dxf>
  </dxfs>
  <tableStyles count="0" defaultTableStyle="TableStyleMedium2" defaultPivotStyle="PivotStyleLight16"/>
  <colors>
    <mruColors>
      <color rgb="FFFFC7CE"/>
      <color rgb="FFFFC9C9"/>
      <color rgb="FFFF9999"/>
      <color rgb="FFFF00FF"/>
      <color rgb="FFFFC1D4"/>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793</xdr:colOff>
      <xdr:row>2</xdr:row>
      <xdr:rowOff>0</xdr:rowOff>
    </xdr:from>
    <xdr:to>
      <xdr:col>15</xdr:col>
      <xdr:colOff>10584</xdr:colOff>
      <xdr:row>41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48443" y="381000"/>
          <a:ext cx="8544191" cy="742950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US" sz="1600" b="1">
              <a:solidFill>
                <a:schemeClr val="dk1"/>
              </a:solidFill>
              <a:effectLst/>
              <a:latin typeface="+mn-lt"/>
              <a:ea typeface="+mn-ea"/>
              <a:cs typeface="+mn-cs"/>
            </a:rPr>
            <a:t>INTRODUCTION</a:t>
          </a:r>
        </a:p>
        <a:p>
          <a:endParaRPr lang="en-US" sz="1100">
            <a:solidFill>
              <a:schemeClr val="dk1"/>
            </a:solidFill>
            <a:effectLst/>
            <a:latin typeface="+mn-lt"/>
            <a:ea typeface="+mn-ea"/>
            <a:cs typeface="+mn-cs"/>
          </a:endParaRPr>
        </a:p>
        <a:p>
          <a:r>
            <a:rPr lang="en-US" sz="1400">
              <a:solidFill>
                <a:schemeClr val="dk1"/>
              </a:solidFill>
              <a:effectLst/>
              <a:latin typeface="+mn-lt"/>
              <a:ea typeface="+mn-ea"/>
              <a:cs typeface="+mn-cs"/>
            </a:rPr>
            <a:t>This form was designed to assist Principals balance the information provided on the "</a:t>
          </a:r>
          <a:r>
            <a:rPr lang="en-US" sz="1400" i="1">
              <a:solidFill>
                <a:schemeClr val="dk1"/>
              </a:solidFill>
              <a:effectLst/>
              <a:latin typeface="+mn-lt"/>
              <a:ea typeface="+mn-ea"/>
              <a:cs typeface="+mn-cs"/>
            </a:rPr>
            <a:t>Positions Allocation Report – Properties of all Positions"</a:t>
          </a:r>
          <a:r>
            <a:rPr lang="en-US" sz="1400">
              <a:solidFill>
                <a:schemeClr val="dk1"/>
              </a:solidFill>
              <a:effectLst/>
              <a:latin typeface="+mn-lt"/>
              <a:ea typeface="+mn-ea"/>
              <a:cs typeface="+mn-cs"/>
            </a:rPr>
            <a:t> with the employees hired at an individual school.  Although it was intended as a planning tool, the form can be used throughout the school year to keep a running record of People vs. PAR to ensure that allocations are being used correctly and effectively.</a:t>
          </a:r>
        </a:p>
        <a:p>
          <a:r>
            <a:rPr lang="en-US" sz="1400">
              <a:solidFill>
                <a:schemeClr val="dk1"/>
              </a:solidFill>
              <a:effectLst/>
              <a:latin typeface="+mn-lt"/>
              <a:ea typeface="+mn-ea"/>
              <a:cs typeface="+mn-cs"/>
            </a:rPr>
            <a:t> </a:t>
          </a:r>
        </a:p>
        <a:p>
          <a:r>
            <a:rPr lang="en-US" sz="1400" b="1" u="sng">
              <a:solidFill>
                <a:schemeClr val="dk1"/>
              </a:solidFill>
              <a:effectLst/>
              <a:latin typeface="+mn-lt"/>
              <a:ea typeface="+mn-ea"/>
              <a:cs typeface="+mn-cs"/>
            </a:rPr>
            <a:t>Using the Form</a:t>
          </a:r>
          <a:r>
            <a:rPr lang="en-US" sz="1400" b="1">
              <a:solidFill>
                <a:schemeClr val="dk1"/>
              </a:solidFill>
              <a:effectLst/>
              <a:latin typeface="+mn-lt"/>
              <a:ea typeface="+mn-ea"/>
              <a:cs typeface="+mn-cs"/>
            </a:rPr>
            <a:t>:</a:t>
          </a:r>
        </a:p>
        <a:p>
          <a:r>
            <a:rPr lang="en-US" sz="1400">
              <a:solidFill>
                <a:schemeClr val="dk1"/>
              </a:solidFill>
              <a:effectLst/>
              <a:latin typeface="+mn-lt"/>
              <a:ea typeface="+mn-ea"/>
              <a:cs typeface="+mn-cs"/>
            </a:rPr>
            <a:t>There are three (3) tabs available for use.  One for Instructional Staff by Unit Type, one for Instructional Staff by</a:t>
          </a:r>
          <a:r>
            <a:rPr lang="en-US" sz="1400" baseline="0">
              <a:solidFill>
                <a:schemeClr val="dk1"/>
              </a:solidFill>
              <a:effectLst/>
              <a:latin typeface="+mn-lt"/>
              <a:ea typeface="+mn-ea"/>
              <a:cs typeface="+mn-cs"/>
            </a:rPr>
            <a:t> Name, </a:t>
          </a:r>
          <a:r>
            <a:rPr lang="en-US" sz="1400">
              <a:solidFill>
                <a:schemeClr val="dk1"/>
              </a:solidFill>
              <a:effectLst/>
              <a:latin typeface="+mn-lt"/>
              <a:ea typeface="+mn-ea"/>
              <a:cs typeface="+mn-cs"/>
            </a:rPr>
            <a:t>and one for Support Staff.  Please use the tabs that best fit the need for your individual school.  In general, any area </a:t>
          </a:r>
          <a:r>
            <a:rPr lang="en-US" sz="1400" b="1">
              <a:solidFill>
                <a:schemeClr val="dk1"/>
              </a:solidFill>
              <a:effectLst/>
              <a:latin typeface="+mn-lt"/>
              <a:ea typeface="+mn-ea"/>
              <a:cs typeface="+mn-cs"/>
            </a:rPr>
            <a:t>not</a:t>
          </a:r>
          <a:r>
            <a:rPr lang="en-US" sz="1400">
              <a:solidFill>
                <a:schemeClr val="dk1"/>
              </a:solidFill>
              <a:effectLst/>
              <a:latin typeface="+mn-lt"/>
              <a:ea typeface="+mn-ea"/>
              <a:cs typeface="+mn-cs"/>
            </a:rPr>
            <a:t> shaded, is one that may be manipulated by either typing text and numbers, or by using a drop down menu.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form will calculate the occupied units based off the information provided in the </a:t>
          </a:r>
          <a:r>
            <a:rPr lang="en-US" sz="1400" i="1">
              <a:solidFill>
                <a:schemeClr val="dk1"/>
              </a:solidFill>
              <a:effectLst/>
              <a:latin typeface="+mn-lt"/>
              <a:ea typeface="+mn-ea"/>
              <a:cs typeface="+mn-cs"/>
            </a:rPr>
            <a:t>Allocated</a:t>
          </a:r>
          <a:r>
            <a:rPr lang="en-US" sz="1400">
              <a:solidFill>
                <a:schemeClr val="dk1"/>
              </a:solidFill>
              <a:effectLst/>
              <a:latin typeface="+mn-lt"/>
              <a:ea typeface="+mn-ea"/>
              <a:cs typeface="+mn-cs"/>
            </a:rPr>
            <a:t> column and the </a:t>
          </a:r>
          <a:r>
            <a:rPr lang="en-US" sz="1400" i="1">
              <a:solidFill>
                <a:schemeClr val="dk1"/>
              </a:solidFill>
              <a:effectLst/>
              <a:latin typeface="+mn-lt"/>
              <a:ea typeface="+mn-ea"/>
              <a:cs typeface="+mn-cs"/>
            </a:rPr>
            <a:t>Position </a:t>
          </a:r>
          <a:r>
            <a:rPr lang="en-US" sz="1400">
              <a:solidFill>
                <a:schemeClr val="dk1"/>
              </a:solidFill>
              <a:effectLst/>
              <a:latin typeface="+mn-lt"/>
              <a:ea typeface="+mn-ea"/>
              <a:cs typeface="+mn-cs"/>
            </a:rPr>
            <a:t>column.  In order to minimize input error, only the appropriate position numbers will be available in each sub section drop down menu.  </a:t>
          </a:r>
        </a:p>
        <a:p>
          <a:pPr lvl="1"/>
          <a:endParaRPr lang="en-US" sz="1100" i="1">
            <a:solidFill>
              <a:schemeClr val="dk1"/>
            </a:solidFill>
            <a:effectLst/>
            <a:latin typeface="+mn-lt"/>
            <a:ea typeface="+mn-ea"/>
            <a:cs typeface="+mn-cs"/>
          </a:endParaRPr>
        </a:p>
        <a:p>
          <a:pPr lvl="1"/>
          <a:r>
            <a:rPr lang="en-US" sz="1400" i="1">
              <a:solidFill>
                <a:srgbClr val="FF0000"/>
              </a:solidFill>
              <a:effectLst/>
              <a:latin typeface="+mn-lt"/>
              <a:ea typeface="+mn-ea"/>
              <a:cs typeface="+mn-cs"/>
            </a:rPr>
            <a:t>NOTE:  Please use caution when using copy and paste features.  Although the form will allow you to do so, it is important to check to make sure the positons are being used in the correct sub section.  If it is not, there is a possibility that the form will not calculate the occupied units correctly.</a:t>
          </a:r>
          <a:endParaRPr lang="en-US" sz="1400">
            <a:solidFill>
              <a:srgbClr val="FF0000"/>
            </a:solidFill>
            <a:effectLst/>
            <a:latin typeface="+mn-lt"/>
            <a:ea typeface="+mn-ea"/>
            <a:cs typeface="+mn-cs"/>
          </a:endParaRPr>
        </a:p>
        <a:p>
          <a:r>
            <a:rPr lang="en-US" sz="1400">
              <a:solidFill>
                <a:schemeClr val="dk1"/>
              </a:solidFill>
              <a:effectLst/>
              <a:latin typeface="+mn-lt"/>
              <a:ea typeface="+mn-ea"/>
              <a:cs typeface="+mn-cs"/>
            </a:rPr>
            <a:t> </a:t>
          </a:r>
        </a:p>
        <a:p>
          <a:r>
            <a:rPr lang="en-US" sz="1400">
              <a:solidFill>
                <a:schemeClr val="dk1"/>
              </a:solidFill>
              <a:effectLst/>
              <a:latin typeface="+mn-lt"/>
              <a:ea typeface="+mn-ea"/>
              <a:cs typeface="+mn-cs"/>
            </a:rPr>
            <a:t>When using the form, please note that any totals listed in GREEN indicate areas with vacancies, while totals listed in RED indicate areas with overages.</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Since this form was designed to accommodate all schools there may be unique staffing situations that arise.  If you have any comments or suggestions about how to improve forthcoming versions of this document, please reach out to Position Control.</a:t>
          </a:r>
        </a:p>
        <a:p>
          <a:endParaRPr lang="en-US" sz="1400">
            <a:solidFill>
              <a:schemeClr val="dk1"/>
            </a:solidFill>
            <a:effectLst/>
            <a:latin typeface="+mn-lt"/>
            <a:ea typeface="+mn-ea"/>
            <a:cs typeface="+mn-cs"/>
          </a:endParaRPr>
        </a:p>
        <a:p>
          <a:endParaRPr lang="en-US" sz="1400">
            <a:solidFill>
              <a:schemeClr val="accent5">
                <a:lumMod val="50000"/>
              </a:schemeClr>
            </a:solidFill>
            <a:effectLst/>
            <a:latin typeface="+mn-lt"/>
            <a:ea typeface="+mn-ea"/>
            <a:cs typeface="+mn-cs"/>
          </a:endParaRPr>
        </a:p>
        <a:p>
          <a:r>
            <a:rPr lang="en-US" sz="1400" b="0">
              <a:solidFill>
                <a:schemeClr val="tx1"/>
              </a:solidFill>
              <a:effectLst/>
              <a:latin typeface="+mn-lt"/>
              <a:ea typeface="+mn-ea"/>
              <a:cs typeface="+mn-cs"/>
            </a:rPr>
            <a:t>Contact Information:</a:t>
          </a:r>
        </a:p>
        <a:p>
          <a:r>
            <a:rPr lang="en-US" sz="1400" b="0">
              <a:solidFill>
                <a:schemeClr val="tx1"/>
              </a:solidFill>
              <a:effectLst/>
              <a:latin typeface="+mn-lt"/>
              <a:ea typeface="+mn-ea"/>
              <a:cs typeface="+mn-cs"/>
            </a:rPr>
            <a:t>Charlie Smith – Position Control Coordinator			321-633-1000  x11204</a:t>
          </a:r>
        </a:p>
        <a:p>
          <a:r>
            <a:rPr lang="en-US" sz="1400" b="0">
              <a:solidFill>
                <a:schemeClr val="tx1"/>
              </a:solidFill>
              <a:effectLst/>
              <a:latin typeface="+mn-lt"/>
              <a:ea typeface="+mn-ea"/>
              <a:cs typeface="+mn-cs"/>
            </a:rPr>
            <a:t>Kristy</a:t>
          </a:r>
          <a:r>
            <a:rPr lang="en-US" sz="1400" b="0" baseline="0">
              <a:solidFill>
                <a:schemeClr val="tx1"/>
              </a:solidFill>
              <a:effectLst/>
              <a:latin typeface="+mn-lt"/>
              <a:ea typeface="+mn-ea"/>
              <a:cs typeface="+mn-cs"/>
            </a:rPr>
            <a:t> Lay</a:t>
          </a:r>
          <a:r>
            <a:rPr lang="en-US" sz="1400" b="0">
              <a:solidFill>
                <a:schemeClr val="tx1"/>
              </a:solidFill>
              <a:effectLst/>
              <a:latin typeface="+mn-lt"/>
              <a:ea typeface="+mn-ea"/>
              <a:cs typeface="+mn-cs"/>
            </a:rPr>
            <a:t>  – Employment Specialist Position Control		321-633-1000  x11214</a:t>
          </a:r>
        </a:p>
        <a:p>
          <a:endParaRPr lang="en-US" sz="1100"/>
        </a:p>
      </xdr:txBody>
    </xdr:sp>
    <xdr:clientData/>
  </xdr:twoCellAnchor>
  <xdr:twoCellAnchor>
    <xdr:from>
      <xdr:col>17</xdr:col>
      <xdr:colOff>1</xdr:colOff>
      <xdr:row>2</xdr:row>
      <xdr:rowOff>0</xdr:rowOff>
    </xdr:from>
    <xdr:to>
      <xdr:col>25</xdr:col>
      <xdr:colOff>11907</xdr:colOff>
      <xdr:row>41</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251157" y="392906"/>
          <a:ext cx="4869656" cy="7465219"/>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US" sz="1600" b="1">
              <a:solidFill>
                <a:schemeClr val="dk1"/>
              </a:solidFill>
              <a:effectLst/>
              <a:latin typeface="+mn-lt"/>
              <a:ea typeface="+mn-ea"/>
              <a:cs typeface="+mn-cs"/>
            </a:rPr>
            <a:t>INSTRUCTIONS</a:t>
          </a:r>
        </a:p>
        <a:p>
          <a:pPr algn="ctr"/>
          <a:endParaRPr lang="en-US" sz="1100">
            <a:solidFill>
              <a:schemeClr val="dk1"/>
            </a:solidFill>
            <a:effectLst/>
            <a:latin typeface="+mn-lt"/>
            <a:ea typeface="+mn-ea"/>
            <a:cs typeface="+mn-cs"/>
          </a:endParaRPr>
        </a:p>
        <a:p>
          <a:pPr algn="l"/>
          <a:r>
            <a:rPr lang="en-US" sz="1400" b="1">
              <a:solidFill>
                <a:schemeClr val="dk1"/>
              </a:solidFill>
              <a:effectLst/>
              <a:latin typeface="+mn-lt"/>
              <a:ea typeface="+mn-ea"/>
              <a:cs typeface="+mn-cs"/>
            </a:rPr>
            <a:t>STEP 1:  PAR ALLOCATIONS</a:t>
          </a:r>
        </a:p>
        <a:p>
          <a:pPr algn="l"/>
          <a:r>
            <a:rPr lang="en-US" sz="1400">
              <a:solidFill>
                <a:schemeClr val="dk1"/>
              </a:solidFill>
              <a:effectLst/>
              <a:latin typeface="+mn-lt"/>
              <a:ea typeface="+mn-ea"/>
              <a:cs typeface="+mn-cs"/>
            </a:rPr>
            <a:t>Enter in allocations units in Columns “ALLOC” on pages</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3 and 4, from your Position Allocation Report (PAR).  In the PAR REPORT SUMMARY on the bottom of page 4, enter “Total Allocated Units” from each of the top seven (7) categories from the same PAR report.</a:t>
          </a:r>
        </a:p>
        <a:p>
          <a:pPr algn="l"/>
          <a:endParaRPr lang="en-US" sz="1400">
            <a:solidFill>
              <a:schemeClr val="dk1"/>
            </a:solidFill>
            <a:effectLst/>
            <a:latin typeface="+mn-lt"/>
            <a:ea typeface="+mn-ea"/>
            <a:cs typeface="+mn-cs"/>
          </a:endParaRPr>
        </a:p>
        <a:p>
          <a:pPr algn="l"/>
          <a:r>
            <a:rPr lang="en-US" sz="1200">
              <a:solidFill>
                <a:srgbClr val="FF0000"/>
              </a:solidFill>
              <a:effectLst/>
              <a:latin typeface="+mn-lt"/>
              <a:ea typeface="+mn-ea"/>
              <a:cs typeface="+mn-cs"/>
            </a:rPr>
            <a:t>NOTE:</a:t>
          </a:r>
          <a:r>
            <a:rPr lang="en-US" sz="1200" baseline="0">
              <a:solidFill>
                <a:srgbClr val="FF0000"/>
              </a:solidFill>
              <a:effectLst/>
              <a:latin typeface="+mn-lt"/>
              <a:ea typeface="+mn-ea"/>
              <a:cs typeface="+mn-cs"/>
            </a:rPr>
            <a:t>  The totals typed in the PAR REPORT SUMMARY will be highlighted if the total typed does not match the total calculated in the corresponding field.</a:t>
          </a:r>
          <a:endParaRPr lang="en-US" sz="1200">
            <a:solidFill>
              <a:srgbClr val="FF0000"/>
            </a:solidFill>
            <a:effectLst/>
            <a:latin typeface="+mn-lt"/>
            <a:ea typeface="+mn-ea"/>
            <a:cs typeface="+mn-cs"/>
          </a:endParaRPr>
        </a:p>
        <a:p>
          <a:pPr algn="l"/>
          <a:endParaRPr lang="en-US" sz="1400">
            <a:solidFill>
              <a:schemeClr val="dk1"/>
            </a:solidFill>
            <a:effectLst/>
            <a:latin typeface="+mn-lt"/>
            <a:ea typeface="+mn-ea"/>
            <a:cs typeface="+mn-cs"/>
          </a:endParaRPr>
        </a:p>
        <a:p>
          <a:pPr algn="l"/>
          <a:endParaRPr lang="en-US" sz="1400">
            <a:solidFill>
              <a:schemeClr val="dk1"/>
            </a:solidFill>
            <a:effectLst/>
            <a:latin typeface="+mn-lt"/>
            <a:ea typeface="+mn-ea"/>
            <a:cs typeface="+mn-cs"/>
          </a:endParaRPr>
        </a:p>
        <a:p>
          <a:pPr algn="l"/>
          <a:r>
            <a:rPr lang="en-US" sz="1400" b="1">
              <a:solidFill>
                <a:schemeClr val="dk1"/>
              </a:solidFill>
              <a:effectLst/>
              <a:latin typeface="+mn-lt"/>
              <a:ea typeface="+mn-ea"/>
              <a:cs typeface="+mn-cs"/>
            </a:rPr>
            <a:t>STEP 2:  INSTRUCTIONAL and SUPPORT UNITS</a:t>
          </a:r>
        </a:p>
        <a:p>
          <a:pPr algn="l"/>
          <a:r>
            <a:rPr lang="en-US" sz="1400">
              <a:solidFill>
                <a:schemeClr val="dk1"/>
              </a:solidFill>
              <a:effectLst/>
              <a:latin typeface="+mn-lt"/>
              <a:ea typeface="+mn-ea"/>
              <a:cs typeface="+mn-cs"/>
            </a:rPr>
            <a:t>The PAR REPORT SUMMARY now lists seven (7) categories of instructional units.  Type the employee name and allocation in the space provided.  Use the drop down menus to select the position and description (if available).  The occupied allocation based on position will auto fill to the PAR summaries. </a:t>
          </a:r>
        </a:p>
        <a:p>
          <a:pPr algn="l"/>
          <a:endParaRPr lang="en-US" sz="1400">
            <a:solidFill>
              <a:schemeClr val="dk1"/>
            </a:solidFill>
            <a:effectLst/>
            <a:latin typeface="+mn-lt"/>
            <a:ea typeface="+mn-ea"/>
            <a:cs typeface="+mn-cs"/>
          </a:endParaRPr>
        </a:p>
        <a:p>
          <a:pPr algn="l"/>
          <a:r>
            <a:rPr lang="en-US" sz="1200">
              <a:solidFill>
                <a:srgbClr val="FF0000"/>
              </a:solidFill>
              <a:effectLst/>
              <a:latin typeface="+mn-lt"/>
              <a:ea typeface="+mn-ea"/>
              <a:cs typeface="+mn-cs"/>
            </a:rPr>
            <a:t>NOTE:  Use the columns labeled "C" to identify your annual and professional contract teachers.</a:t>
          </a:r>
        </a:p>
        <a:p>
          <a:pPr algn="l"/>
          <a:endParaRPr lang="en-US" sz="1400">
            <a:solidFill>
              <a:schemeClr val="dk1"/>
            </a:solidFill>
            <a:effectLst/>
            <a:latin typeface="+mn-lt"/>
            <a:ea typeface="+mn-ea"/>
            <a:cs typeface="+mn-cs"/>
          </a:endParaRPr>
        </a:p>
        <a:p>
          <a:pPr algn="l"/>
          <a:endParaRPr lang="en-US" sz="1400">
            <a:solidFill>
              <a:schemeClr val="dk1"/>
            </a:solidFill>
            <a:effectLst/>
            <a:latin typeface="+mn-lt"/>
            <a:ea typeface="+mn-ea"/>
            <a:cs typeface="+mn-cs"/>
          </a:endParaRPr>
        </a:p>
        <a:p>
          <a:pPr algn="l"/>
          <a:r>
            <a:rPr lang="en-US" sz="1400" b="1">
              <a:solidFill>
                <a:schemeClr val="dk1"/>
              </a:solidFill>
              <a:effectLst/>
              <a:latin typeface="+mn-lt"/>
              <a:ea typeface="+mn-ea"/>
              <a:cs typeface="+mn-cs"/>
            </a:rPr>
            <a:t>STEP 3:  SHORT TERM TEACHERS and TEMPORARY</a:t>
          </a:r>
          <a:r>
            <a:rPr lang="en-US" sz="1400" b="1" baseline="0">
              <a:solidFill>
                <a:schemeClr val="dk1"/>
              </a:solidFill>
              <a:effectLst/>
              <a:latin typeface="+mn-lt"/>
              <a:ea typeface="+mn-ea"/>
              <a:cs typeface="+mn-cs"/>
            </a:rPr>
            <a:t> SUPPORT</a:t>
          </a:r>
          <a:endParaRPr lang="en-US" sz="1400" b="1">
            <a:solidFill>
              <a:schemeClr val="dk1"/>
            </a:solidFill>
            <a:effectLst/>
            <a:latin typeface="+mn-lt"/>
            <a:ea typeface="+mn-ea"/>
            <a:cs typeface="+mn-cs"/>
          </a:endParaRPr>
        </a:p>
        <a:p>
          <a:pPr algn="l"/>
          <a:r>
            <a:rPr lang="en-US" sz="1400">
              <a:solidFill>
                <a:schemeClr val="dk1"/>
              </a:solidFill>
              <a:effectLst/>
              <a:latin typeface="+mn-lt"/>
              <a:ea typeface="+mn-ea"/>
              <a:cs typeface="+mn-cs"/>
            </a:rPr>
            <a:t>Use the space provided to list all Short Term Teachers and the associated Teacher on Leave.  (Remember: All Teachers in this area must have an allocation listed on the Instructional Unit Worksheet.)</a:t>
          </a:r>
        </a:p>
        <a:p>
          <a:pPr algn="l"/>
          <a:endParaRPr lang="en-US" sz="1400">
            <a:solidFill>
              <a:schemeClr val="dk1"/>
            </a:solidFill>
            <a:effectLst/>
            <a:latin typeface="+mn-lt"/>
            <a:ea typeface="+mn-ea"/>
            <a:cs typeface="+mn-cs"/>
          </a:endParaRPr>
        </a:p>
        <a:p>
          <a:pPr algn="l"/>
          <a:endParaRPr lang="en-US" sz="1400">
            <a:solidFill>
              <a:schemeClr val="dk1"/>
            </a:solidFill>
            <a:effectLst/>
            <a:latin typeface="+mn-lt"/>
            <a:ea typeface="+mn-ea"/>
            <a:cs typeface="+mn-cs"/>
          </a:endParaRPr>
        </a:p>
        <a:p>
          <a:pPr algn="l"/>
          <a:r>
            <a:rPr lang="en-US" sz="1200" i="1">
              <a:solidFill>
                <a:schemeClr val="tx1"/>
              </a:solidFill>
              <a:effectLst/>
              <a:latin typeface="+mn-lt"/>
              <a:ea typeface="+mn-ea"/>
              <a:cs typeface="+mn-cs"/>
            </a:rPr>
            <a:t>REMINDER:</a:t>
          </a:r>
        </a:p>
        <a:p>
          <a:pPr algn="l"/>
          <a:r>
            <a:rPr lang="en-US" sz="1200" i="1">
              <a:solidFill>
                <a:schemeClr val="tx1"/>
              </a:solidFill>
              <a:effectLst/>
              <a:latin typeface="+mn-lt"/>
              <a:ea typeface="+mn-ea"/>
              <a:cs typeface="+mn-cs"/>
            </a:rPr>
            <a:t>Projected FTE and Projected Membership are used to build first PAR.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85725</xdr:colOff>
      <xdr:row>0</xdr:row>
      <xdr:rowOff>66675</xdr:rowOff>
    </xdr:from>
    <xdr:to>
      <xdr:col>20</xdr:col>
      <xdr:colOff>276225</xdr:colOff>
      <xdr:row>3</xdr:row>
      <xdr:rowOff>104775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677900" y="66675"/>
          <a:ext cx="2019300" cy="66675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r>
            <a:rPr lang="en-US" sz="1100">
              <a:solidFill>
                <a:sysClr val="windowText" lastClr="000000"/>
              </a:solidFill>
            </a:rPr>
            <a:t>This page must be sorted by </a:t>
          </a:r>
          <a:r>
            <a:rPr lang="en-US" sz="1100" b="1">
              <a:solidFill>
                <a:sysClr val="windowText" lastClr="000000"/>
              </a:solidFill>
            </a:rPr>
            <a:t>POSITON</a:t>
          </a:r>
          <a:r>
            <a:rPr lang="en-US" sz="1100" b="1" baseline="0">
              <a:solidFill>
                <a:sysClr val="windowText" lastClr="000000"/>
              </a:solidFill>
            </a:rPr>
            <a:t> NUMBER </a:t>
          </a:r>
          <a:r>
            <a:rPr lang="en-US" sz="1100" baseline="0">
              <a:solidFill>
                <a:sysClr val="windowText" lastClr="000000"/>
              </a:solidFill>
            </a:rPr>
            <a:t>in order for worksheet to function correctly.</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9721x-file\hr\CS-CH\Position%20Control\Allocation%20Worksheets\2017-18%20Allocation%20Worksheet%20Jr-S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9721x-file\hr\CS-CH\Position%20Control\Allocation%20Worksheets\FY20%20%20DRAFT%20Allocation%20Worksheet%20Midd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STRUCTIONAL"/>
      <sheetName val="SUPPORT"/>
      <sheetName val="DROPDOWNS"/>
      <sheetName val="DESCRIPTIONS"/>
    </sheetNames>
    <sheetDataSet>
      <sheetData sheetId="0"/>
      <sheetData sheetId="1" refreshError="1"/>
      <sheetData sheetId="2" refreshError="1"/>
      <sheetData sheetId="3">
        <row r="2">
          <cell r="A2">
            <v>51003</v>
          </cell>
          <cell r="B2">
            <v>51003</v>
          </cell>
          <cell r="D2">
            <v>52001</v>
          </cell>
          <cell r="E2">
            <v>61114</v>
          </cell>
          <cell r="F2" t="str">
            <v>Advanced Placement</v>
          </cell>
          <cell r="H2" t="str">
            <v>ART</v>
          </cell>
          <cell r="I2" t="str">
            <v>Adaptive PE</v>
          </cell>
          <cell r="J2">
            <v>73003</v>
          </cell>
          <cell r="K2">
            <v>51103</v>
          </cell>
          <cell r="L2">
            <v>52132</v>
          </cell>
          <cell r="M2">
            <v>65090</v>
          </cell>
          <cell r="N2">
            <v>61237</v>
          </cell>
          <cell r="O2">
            <v>76024</v>
          </cell>
          <cell r="P2" t="str">
            <v>Baker</v>
          </cell>
          <cell r="Q2">
            <v>79035</v>
          </cell>
          <cell r="R2" t="str">
            <v>Astronaut High</v>
          </cell>
          <cell r="S2">
            <v>6.2E-2</v>
          </cell>
        </row>
        <row r="3">
          <cell r="A3">
            <v>51004</v>
          </cell>
          <cell r="B3">
            <v>51004</v>
          </cell>
          <cell r="D3">
            <v>52002</v>
          </cell>
          <cell r="E3">
            <v>61217</v>
          </cell>
          <cell r="F3" t="str">
            <v>English/Language Arts</v>
          </cell>
          <cell r="H3" t="str">
            <v>Business</v>
          </cell>
          <cell r="I3" t="str">
            <v>B.L.A.S.T.</v>
          </cell>
          <cell r="J3">
            <v>73014</v>
          </cell>
          <cell r="K3">
            <v>51109</v>
          </cell>
          <cell r="L3">
            <v>55132</v>
          </cell>
          <cell r="M3">
            <v>79095</v>
          </cell>
          <cell r="N3">
            <v>62039</v>
          </cell>
          <cell r="P3" t="str">
            <v>Cashier</v>
          </cell>
          <cell r="Q3">
            <v>79038</v>
          </cell>
          <cell r="R3" t="str">
            <v>Bayside High</v>
          </cell>
          <cell r="S3">
            <v>0.125</v>
          </cell>
        </row>
        <row r="4">
          <cell r="A4">
            <v>51007</v>
          </cell>
          <cell r="B4">
            <v>51009</v>
          </cell>
          <cell r="C4">
            <v>51019</v>
          </cell>
          <cell r="D4">
            <v>52003</v>
          </cell>
          <cell r="E4">
            <v>61218</v>
          </cell>
          <cell r="F4" t="str">
            <v>ESOL</v>
          </cell>
          <cell r="H4" t="str">
            <v>Computer</v>
          </cell>
          <cell r="I4" t="str">
            <v>EBD</v>
          </cell>
          <cell r="J4">
            <v>73015</v>
          </cell>
          <cell r="K4">
            <v>51116</v>
          </cell>
          <cell r="N4">
            <v>62040</v>
          </cell>
          <cell r="P4" t="str">
            <v>Cook</v>
          </cell>
          <cell r="Q4">
            <v>79039</v>
          </cell>
          <cell r="R4" t="str">
            <v>Cocoa High</v>
          </cell>
          <cell r="S4">
            <v>0.187</v>
          </cell>
        </row>
        <row r="5">
          <cell r="A5">
            <v>51008</v>
          </cell>
          <cell r="B5">
            <v>51031</v>
          </cell>
          <cell r="C5">
            <v>51038</v>
          </cell>
          <cell r="D5">
            <v>52004</v>
          </cell>
          <cell r="E5">
            <v>61224</v>
          </cell>
          <cell r="F5" t="str">
            <v>History</v>
          </cell>
          <cell r="H5" t="str">
            <v>Drama</v>
          </cell>
          <cell r="I5" t="str">
            <v>Gifted</v>
          </cell>
          <cell r="J5">
            <v>73015</v>
          </cell>
          <cell r="K5">
            <v>51117</v>
          </cell>
          <cell r="N5">
            <v>73030</v>
          </cell>
          <cell r="P5" t="str">
            <v>Worker</v>
          </cell>
          <cell r="R5" t="str">
            <v>Cocoa Beach Jr./Sr. High</v>
          </cell>
          <cell r="S5">
            <v>0.25</v>
          </cell>
        </row>
        <row r="6">
          <cell r="A6">
            <v>51011</v>
          </cell>
          <cell r="B6">
            <v>51037</v>
          </cell>
          <cell r="C6">
            <v>51050</v>
          </cell>
          <cell r="D6">
            <v>52005</v>
          </cell>
          <cell r="E6">
            <v>61226</v>
          </cell>
          <cell r="F6" t="str">
            <v>Mathematics</v>
          </cell>
          <cell r="H6" t="str">
            <v>Driver's Ed</v>
          </cell>
          <cell r="I6" t="str">
            <v>Hearing Impaired</v>
          </cell>
          <cell r="J6">
            <v>73016</v>
          </cell>
          <cell r="K6">
            <v>51118</v>
          </cell>
          <cell r="N6">
            <v>73033</v>
          </cell>
          <cell r="R6" t="str">
            <v>Eau Gallie High</v>
          </cell>
          <cell r="S6">
            <v>0.312</v>
          </cell>
        </row>
        <row r="7">
          <cell r="A7">
            <v>51013</v>
          </cell>
          <cell r="B7">
            <v>51038</v>
          </cell>
          <cell r="C7">
            <v>51052</v>
          </cell>
          <cell r="D7">
            <v>52008</v>
          </cell>
          <cell r="E7">
            <v>61227</v>
          </cell>
          <cell r="F7" t="str">
            <v>Reading</v>
          </cell>
          <cell r="H7" t="str">
            <v>Economics</v>
          </cell>
          <cell r="I7" t="str">
            <v>ID-Supported 254</v>
          </cell>
          <cell r="K7">
            <v>51119</v>
          </cell>
          <cell r="N7">
            <v>73034</v>
          </cell>
          <cell r="R7" t="str">
            <v>Edgewood Jr./Sr. High</v>
          </cell>
          <cell r="S7">
            <v>0.375</v>
          </cell>
        </row>
        <row r="8">
          <cell r="A8">
            <v>51014</v>
          </cell>
          <cell r="B8">
            <v>51039</v>
          </cell>
          <cell r="C8">
            <v>51063</v>
          </cell>
          <cell r="D8">
            <v>52009</v>
          </cell>
          <cell r="E8">
            <v>61228</v>
          </cell>
          <cell r="F8" t="str">
            <v>Science</v>
          </cell>
          <cell r="H8" t="str">
            <v>Foreign Language</v>
          </cell>
          <cell r="I8" t="str">
            <v>Learning Strategies</v>
          </cell>
          <cell r="K8">
            <v>51120</v>
          </cell>
          <cell r="N8">
            <v>73035</v>
          </cell>
          <cell r="R8" t="str">
            <v>Heritage High</v>
          </cell>
          <cell r="S8">
            <v>0.437</v>
          </cell>
        </row>
        <row r="9">
          <cell r="A9">
            <v>51018</v>
          </cell>
          <cell r="B9">
            <v>51047</v>
          </cell>
          <cell r="C9">
            <v>51068</v>
          </cell>
          <cell r="D9">
            <v>52010</v>
          </cell>
          <cell r="E9">
            <v>61229</v>
          </cell>
          <cell r="F9" t="str">
            <v>Social Studies</v>
          </cell>
          <cell r="H9" t="str">
            <v>Health</v>
          </cell>
          <cell r="I9" t="str">
            <v>OCC Therapy</v>
          </cell>
          <cell r="K9">
            <v>51136</v>
          </cell>
          <cell r="N9">
            <v>73036</v>
          </cell>
          <cell r="R9" t="str">
            <v>Melbourne High</v>
          </cell>
          <cell r="S9">
            <v>0.5</v>
          </cell>
        </row>
        <row r="10">
          <cell r="A10">
            <v>51035</v>
          </cell>
          <cell r="B10">
            <v>51063</v>
          </cell>
          <cell r="C10">
            <v>51069</v>
          </cell>
          <cell r="D10">
            <v>52011</v>
          </cell>
          <cell r="E10">
            <v>61234</v>
          </cell>
          <cell r="H10" t="str">
            <v>Home Economics</v>
          </cell>
          <cell r="I10" t="str">
            <v>Resource</v>
          </cell>
          <cell r="K10">
            <v>51141</v>
          </cell>
          <cell r="N10">
            <v>73037</v>
          </cell>
          <cell r="R10" t="str">
            <v>Merritt Island High</v>
          </cell>
          <cell r="S10">
            <v>0.56200000000000006</v>
          </cell>
        </row>
        <row r="11">
          <cell r="A11">
            <v>51037</v>
          </cell>
          <cell r="B11">
            <v>53003</v>
          </cell>
          <cell r="C11">
            <v>53006</v>
          </cell>
          <cell r="D11">
            <v>52018</v>
          </cell>
          <cell r="E11">
            <v>62017</v>
          </cell>
          <cell r="H11" t="str">
            <v>Humanities</v>
          </cell>
          <cell r="I11" t="str">
            <v>SLD</v>
          </cell>
          <cell r="K11">
            <v>51142</v>
          </cell>
          <cell r="N11">
            <v>73039</v>
          </cell>
          <cell r="R11" t="str">
            <v>Palm Bay High</v>
          </cell>
          <cell r="S11">
            <v>0.625</v>
          </cell>
        </row>
        <row r="12">
          <cell r="A12">
            <v>51038</v>
          </cell>
          <cell r="C12">
            <v>53009</v>
          </cell>
          <cell r="D12">
            <v>52019</v>
          </cell>
          <cell r="E12">
            <v>63053</v>
          </cell>
          <cell r="H12" t="str">
            <v>Industrial Arts</v>
          </cell>
          <cell r="I12" t="str">
            <v>Speech/Lang Path</v>
          </cell>
          <cell r="K12">
            <v>51145</v>
          </cell>
          <cell r="N12">
            <v>73040</v>
          </cell>
          <cell r="R12" t="str">
            <v>Rockledge High</v>
          </cell>
          <cell r="S12">
            <v>0.68700000000000006</v>
          </cell>
        </row>
        <row r="13">
          <cell r="A13">
            <v>51039</v>
          </cell>
          <cell r="C13">
            <v>55021</v>
          </cell>
          <cell r="D13">
            <v>52023</v>
          </cell>
          <cell r="E13">
            <v>63056</v>
          </cell>
          <cell r="H13" t="str">
            <v>Journalism</v>
          </cell>
          <cell r="I13" t="str">
            <v>VE SLD</v>
          </cell>
          <cell r="K13">
            <v>51146</v>
          </cell>
          <cell r="N13">
            <v>73041</v>
          </cell>
          <cell r="R13" t="str">
            <v>Satellite High</v>
          </cell>
          <cell r="S13">
            <v>0.75</v>
          </cell>
        </row>
        <row r="14">
          <cell r="A14">
            <v>51040</v>
          </cell>
          <cell r="C14">
            <v>55022</v>
          </cell>
          <cell r="D14">
            <v>52024</v>
          </cell>
          <cell r="E14">
            <v>63059</v>
          </cell>
          <cell r="H14" t="str">
            <v>Music - Band</v>
          </cell>
          <cell r="K14">
            <v>52106</v>
          </cell>
          <cell r="N14">
            <v>73045</v>
          </cell>
          <cell r="R14" t="str">
            <v>Space Coast Jr./Sr. High</v>
          </cell>
          <cell r="S14">
            <v>0.81200000000000006</v>
          </cell>
        </row>
        <row r="15">
          <cell r="A15">
            <v>51042</v>
          </cell>
          <cell r="C15">
            <v>61515</v>
          </cell>
          <cell r="D15">
            <v>52063</v>
          </cell>
          <cell r="E15">
            <v>63062</v>
          </cell>
          <cell r="H15" t="str">
            <v>Music - Chorus</v>
          </cell>
          <cell r="K15">
            <v>52108</v>
          </cell>
          <cell r="N15">
            <v>73046</v>
          </cell>
          <cell r="R15" t="str">
            <v>Titusville High</v>
          </cell>
          <cell r="S15">
            <v>0.875</v>
          </cell>
        </row>
        <row r="16">
          <cell r="A16">
            <v>51059</v>
          </cell>
          <cell r="D16">
            <v>52064</v>
          </cell>
          <cell r="E16">
            <v>63074</v>
          </cell>
          <cell r="H16" t="str">
            <v>Music - Orchestra</v>
          </cell>
          <cell r="K16">
            <v>52113</v>
          </cell>
          <cell r="R16" t="str">
            <v>Viera High</v>
          </cell>
          <cell r="S16">
            <v>0.93700000000000006</v>
          </cell>
        </row>
        <row r="17">
          <cell r="A17">
            <v>51063</v>
          </cell>
          <cell r="D17">
            <v>52076</v>
          </cell>
          <cell r="E17">
            <v>63079</v>
          </cell>
          <cell r="H17" t="str">
            <v>Other</v>
          </cell>
          <cell r="K17">
            <v>52114</v>
          </cell>
          <cell r="R17" t="str">
            <v>West Shore Jr./Sr. High</v>
          </cell>
          <cell r="S17">
            <v>1</v>
          </cell>
        </row>
        <row r="18">
          <cell r="A18">
            <v>51074</v>
          </cell>
          <cell r="D18">
            <v>52077</v>
          </cell>
          <cell r="E18">
            <v>63083</v>
          </cell>
          <cell r="H18" t="str">
            <v>Physical Education</v>
          </cell>
          <cell r="K18">
            <v>52119</v>
          </cell>
        </row>
        <row r="19">
          <cell r="E19">
            <v>63085</v>
          </cell>
          <cell r="H19" t="str">
            <v>Political Science</v>
          </cell>
          <cell r="K19">
            <v>52135</v>
          </cell>
        </row>
        <row r="20">
          <cell r="E20">
            <v>63087</v>
          </cell>
          <cell r="H20" t="str">
            <v>Psychology</v>
          </cell>
          <cell r="K20">
            <v>52137</v>
          </cell>
        </row>
        <row r="21">
          <cell r="E21">
            <v>63091</v>
          </cell>
          <cell r="H21" t="str">
            <v>Research</v>
          </cell>
          <cell r="K21">
            <v>52138</v>
          </cell>
        </row>
        <row r="22">
          <cell r="E22">
            <v>63092</v>
          </cell>
          <cell r="H22" t="str">
            <v>Speech</v>
          </cell>
          <cell r="K22">
            <v>52143</v>
          </cell>
        </row>
        <row r="23">
          <cell r="E23">
            <v>63094</v>
          </cell>
          <cell r="H23" t="str">
            <v>TV Production</v>
          </cell>
          <cell r="K23">
            <v>52153</v>
          </cell>
        </row>
        <row r="24">
          <cell r="E24">
            <v>63098</v>
          </cell>
          <cell r="H24" t="str">
            <v>Vocational</v>
          </cell>
          <cell r="K24">
            <v>55102</v>
          </cell>
        </row>
        <row r="25">
          <cell r="E25">
            <v>64029</v>
          </cell>
          <cell r="H25" t="str">
            <v>Wheel</v>
          </cell>
          <cell r="K25">
            <v>55104</v>
          </cell>
        </row>
        <row r="26">
          <cell r="E26">
            <v>64033</v>
          </cell>
          <cell r="K26">
            <v>55112</v>
          </cell>
        </row>
        <row r="27">
          <cell r="K27">
            <v>55132</v>
          </cell>
        </row>
        <row r="28">
          <cell r="K28">
            <v>61546</v>
          </cell>
        </row>
        <row r="29">
          <cell r="K29">
            <v>79050</v>
          </cell>
        </row>
        <row r="30">
          <cell r="K30">
            <v>79051</v>
          </cell>
        </row>
      </sheetData>
      <sheetData sheetId="4">
        <row r="2">
          <cell r="A2">
            <v>51003</v>
          </cell>
          <cell r="B2" t="str">
            <v>Basic 7-8</v>
          </cell>
          <cell r="C2" t="str">
            <v>001001</v>
          </cell>
          <cell r="D2" t="str">
            <v>Basic/ExEd/Voc Unit</v>
          </cell>
          <cell r="E2">
            <v>1</v>
          </cell>
        </row>
        <row r="3">
          <cell r="A3">
            <v>51004</v>
          </cell>
          <cell r="B3" t="str">
            <v>Basic 9-12</v>
          </cell>
          <cell r="C3" t="str">
            <v>001001</v>
          </cell>
          <cell r="D3" t="str">
            <v>Basic/ExEd/Voc Unit</v>
          </cell>
          <cell r="E3">
            <v>1</v>
          </cell>
        </row>
        <row r="4">
          <cell r="A4">
            <v>51007</v>
          </cell>
          <cell r="B4" t="str">
            <v>Basic 7-8</v>
          </cell>
          <cell r="C4" t="str">
            <v>000504</v>
          </cell>
          <cell r="D4" t="str">
            <v>Set Allocation</v>
          </cell>
          <cell r="E4">
            <v>2</v>
          </cell>
        </row>
        <row r="5">
          <cell r="A5">
            <v>51008</v>
          </cell>
          <cell r="B5" t="str">
            <v>Basic 7-8</v>
          </cell>
          <cell r="C5" t="str">
            <v>000422</v>
          </cell>
          <cell r="D5" t="str">
            <v>Set Allocation</v>
          </cell>
          <cell r="E5">
            <v>2</v>
          </cell>
        </row>
        <row r="6">
          <cell r="A6">
            <v>51009</v>
          </cell>
          <cell r="B6" t="str">
            <v>Vocational Middle</v>
          </cell>
          <cell r="C6" t="str">
            <v>001001</v>
          </cell>
          <cell r="D6" t="str">
            <v>Basic/ExEd/Voc Unit</v>
          </cell>
          <cell r="E6">
            <v>1</v>
          </cell>
        </row>
        <row r="7">
          <cell r="A7">
            <v>51011</v>
          </cell>
          <cell r="B7" t="str">
            <v>ESOL Mid/Jr</v>
          </cell>
          <cell r="C7" t="str">
            <v>001001</v>
          </cell>
          <cell r="D7" t="str">
            <v>Basic/ExEd/Voc Unit</v>
          </cell>
          <cell r="E7">
            <v>1</v>
          </cell>
        </row>
        <row r="8">
          <cell r="A8">
            <v>51013</v>
          </cell>
          <cell r="B8" t="str">
            <v>English ESOL 9-12</v>
          </cell>
          <cell r="C8" t="str">
            <v>001001</v>
          </cell>
          <cell r="D8" t="str">
            <v>Basic/ExEd/Voc Unit</v>
          </cell>
          <cell r="E8">
            <v>1</v>
          </cell>
        </row>
        <row r="9">
          <cell r="A9">
            <v>51014</v>
          </cell>
          <cell r="B9" t="str">
            <v>English ESOL 9-12</v>
          </cell>
          <cell r="C9" t="str">
            <v>001154</v>
          </cell>
          <cell r="D9" t="str">
            <v>Basic SpecIAl</v>
          </cell>
          <cell r="E9">
            <v>3</v>
          </cell>
        </row>
        <row r="10">
          <cell r="A10">
            <v>51018</v>
          </cell>
          <cell r="B10" t="str">
            <v>Title I Teacher</v>
          </cell>
          <cell r="C10" t="str">
            <v>41X001</v>
          </cell>
          <cell r="D10" t="str">
            <v>Basic SpecIAl</v>
          </cell>
          <cell r="E10">
            <v>3</v>
          </cell>
        </row>
        <row r="11">
          <cell r="A11">
            <v>51019</v>
          </cell>
          <cell r="B11" t="str">
            <v>Title I Teacher</v>
          </cell>
          <cell r="C11" t="str">
            <v>41X001</v>
          </cell>
          <cell r="D11" t="str">
            <v>Basic SpecIAl</v>
          </cell>
          <cell r="E11">
            <v>3</v>
          </cell>
        </row>
        <row r="12">
          <cell r="A12">
            <v>51031</v>
          </cell>
          <cell r="B12" t="str">
            <v>Middle SpecIAl Unit</v>
          </cell>
          <cell r="C12" t="str">
            <v>001652</v>
          </cell>
          <cell r="D12" t="str">
            <v>Basic SpecIAl</v>
          </cell>
          <cell r="E12">
            <v>3</v>
          </cell>
        </row>
        <row r="13">
          <cell r="A13">
            <v>51035</v>
          </cell>
          <cell r="B13" t="str">
            <v>Basic 9-12</v>
          </cell>
          <cell r="C13" t="str">
            <v>000440</v>
          </cell>
          <cell r="D13" t="str">
            <v>Basic SpecIAl</v>
          </cell>
          <cell r="E13">
            <v>3</v>
          </cell>
        </row>
        <row r="14">
          <cell r="A14">
            <v>51037</v>
          </cell>
          <cell r="B14" t="str">
            <v>Dual Enrollment Sr</v>
          </cell>
          <cell r="C14" t="str">
            <v>001241</v>
          </cell>
          <cell r="D14" t="str">
            <v>Basic SpecIAl</v>
          </cell>
          <cell r="E14">
            <v>3</v>
          </cell>
        </row>
        <row r="15">
          <cell r="A15">
            <v>51038</v>
          </cell>
          <cell r="B15" t="str">
            <v>Advanced Placement Sr</v>
          </cell>
          <cell r="C15" t="str">
            <v>001093</v>
          </cell>
          <cell r="D15" t="str">
            <v>Basic SpecIAl</v>
          </cell>
          <cell r="E15">
            <v>3</v>
          </cell>
        </row>
        <row r="16">
          <cell r="A16">
            <v>51039</v>
          </cell>
          <cell r="B16" t="str">
            <v>AICE/Ib Sr</v>
          </cell>
          <cell r="C16" t="str">
            <v>001001</v>
          </cell>
          <cell r="D16" t="str">
            <v>Basic SpecIAl</v>
          </cell>
          <cell r="E16">
            <v>3</v>
          </cell>
        </row>
        <row r="17">
          <cell r="A17">
            <v>51040</v>
          </cell>
          <cell r="B17" t="str">
            <v>Basic 9-12</v>
          </cell>
          <cell r="C17" t="str">
            <v>000504</v>
          </cell>
          <cell r="D17" t="str">
            <v>Set Allocation</v>
          </cell>
          <cell r="E17">
            <v>2</v>
          </cell>
        </row>
        <row r="18">
          <cell r="A18">
            <v>51042</v>
          </cell>
          <cell r="B18" t="str">
            <v>AICE/Ib Sr</v>
          </cell>
          <cell r="C18" t="str">
            <v>001001/001829/001682</v>
          </cell>
          <cell r="D18" t="str">
            <v>Basic SpecIAl</v>
          </cell>
          <cell r="E18">
            <v>3</v>
          </cell>
        </row>
        <row r="19">
          <cell r="A19">
            <v>51047</v>
          </cell>
          <cell r="B19" t="str">
            <v>Strings Music Sr</v>
          </cell>
          <cell r="C19" t="str">
            <v>001001/001126</v>
          </cell>
          <cell r="D19" t="str">
            <v>Basic SpecIAl</v>
          </cell>
          <cell r="E19">
            <v>3</v>
          </cell>
        </row>
        <row r="20">
          <cell r="A20">
            <v>51050</v>
          </cell>
          <cell r="B20" t="str">
            <v>R O T C - 7.5 Hr</v>
          </cell>
          <cell r="C20" t="str">
            <v>001001/41X09X</v>
          </cell>
          <cell r="D20" t="str">
            <v>Set Allocation</v>
          </cell>
          <cell r="E20">
            <v>2</v>
          </cell>
        </row>
        <row r="21">
          <cell r="A21">
            <v>51052</v>
          </cell>
          <cell r="B21" t="str">
            <v>R O T C - 7.5 Hr</v>
          </cell>
          <cell r="C21" t="str">
            <v>001001/41X901</v>
          </cell>
          <cell r="D21" t="str">
            <v>Set Allocation</v>
          </cell>
          <cell r="E21">
            <v>2</v>
          </cell>
        </row>
        <row r="22">
          <cell r="A22">
            <v>51059</v>
          </cell>
          <cell r="B22" t="str">
            <v>Studnt Actv Coor</v>
          </cell>
          <cell r="C22" t="str">
            <v>001001</v>
          </cell>
          <cell r="D22" t="str">
            <v>Basic/ExEd/Voc Unit</v>
          </cell>
          <cell r="E22">
            <v>1</v>
          </cell>
        </row>
        <row r="23">
          <cell r="A23">
            <v>51063</v>
          </cell>
          <cell r="B23" t="str">
            <v>Small School Unit</v>
          </cell>
          <cell r="C23" t="str">
            <v>001990</v>
          </cell>
          <cell r="D23" t="str">
            <v>Basic/ExEd/Voc Unit</v>
          </cell>
          <cell r="E23">
            <v>1</v>
          </cell>
        </row>
        <row r="24">
          <cell r="A24">
            <v>51068</v>
          </cell>
          <cell r="B24" t="str">
            <v>Drop Out Sr</v>
          </cell>
          <cell r="C24" t="str">
            <v>001001</v>
          </cell>
          <cell r="D24" t="str">
            <v>Basic/ExEd/Voc Unit</v>
          </cell>
          <cell r="E24">
            <v>1</v>
          </cell>
        </row>
        <row r="25">
          <cell r="A25">
            <v>51069</v>
          </cell>
          <cell r="B25" t="str">
            <v>ETP Program</v>
          </cell>
          <cell r="C25" t="str">
            <v>001001</v>
          </cell>
          <cell r="D25" t="str">
            <v>Basic/ExEd/Voc Unit</v>
          </cell>
          <cell r="E25">
            <v>1</v>
          </cell>
        </row>
        <row r="26">
          <cell r="A26">
            <v>51074</v>
          </cell>
          <cell r="B26" t="str">
            <v>Basic 9-12</v>
          </cell>
          <cell r="C26" t="str">
            <v>41X090</v>
          </cell>
          <cell r="D26" t="str">
            <v>Basic SpecIAl</v>
          </cell>
          <cell r="E26">
            <v>3</v>
          </cell>
        </row>
        <row r="27">
          <cell r="A27">
            <v>51103</v>
          </cell>
          <cell r="B27" t="str">
            <v>IA</v>
          </cell>
          <cell r="C27" t="str">
            <v>001001</v>
          </cell>
          <cell r="D27" t="str">
            <v>Inst Assistant Unit</v>
          </cell>
          <cell r="E27">
            <v>7</v>
          </cell>
        </row>
        <row r="28">
          <cell r="A28">
            <v>51109</v>
          </cell>
          <cell r="B28" t="str">
            <v>IA</v>
          </cell>
          <cell r="C28" t="str">
            <v>001829</v>
          </cell>
          <cell r="D28" t="str">
            <v>Inst Assistant Unit</v>
          </cell>
          <cell r="E28">
            <v>7</v>
          </cell>
        </row>
        <row r="29">
          <cell r="A29">
            <v>51116</v>
          </cell>
          <cell r="B29" t="str">
            <v>IA</v>
          </cell>
          <cell r="C29" t="str">
            <v>000440</v>
          </cell>
          <cell r="D29" t="str">
            <v>Inst Assistant Unit</v>
          </cell>
          <cell r="E29">
            <v>7</v>
          </cell>
        </row>
        <row r="30">
          <cell r="A30">
            <v>51117</v>
          </cell>
          <cell r="B30" t="str">
            <v>E-Learning Asst I</v>
          </cell>
          <cell r="C30" t="str">
            <v>001001</v>
          </cell>
          <cell r="D30" t="str">
            <v>Inst Assistant Unit</v>
          </cell>
          <cell r="E30">
            <v>7</v>
          </cell>
        </row>
        <row r="31">
          <cell r="A31">
            <v>51118</v>
          </cell>
          <cell r="B31" t="str">
            <v>E-Learning Asst I</v>
          </cell>
          <cell r="C31" t="str">
            <v>001001</v>
          </cell>
          <cell r="D31" t="str">
            <v>Inst Assistant Unit</v>
          </cell>
          <cell r="E31">
            <v>7</v>
          </cell>
        </row>
        <row r="32">
          <cell r="A32">
            <v>51119</v>
          </cell>
          <cell r="B32" t="str">
            <v>E-Learning Asst I</v>
          </cell>
          <cell r="C32" t="str">
            <v>000440</v>
          </cell>
          <cell r="D32" t="str">
            <v>Inst Assistant Unit</v>
          </cell>
          <cell r="E32">
            <v>7</v>
          </cell>
        </row>
        <row r="33">
          <cell r="A33">
            <v>51120</v>
          </cell>
          <cell r="B33" t="str">
            <v>E-Learning Asst I</v>
          </cell>
          <cell r="C33" t="str">
            <v>000440</v>
          </cell>
          <cell r="D33" t="str">
            <v>Inst Assistant Unit</v>
          </cell>
          <cell r="E33">
            <v>7</v>
          </cell>
        </row>
        <row r="34">
          <cell r="A34">
            <v>51136</v>
          </cell>
          <cell r="B34" t="str">
            <v>IA ESOL</v>
          </cell>
          <cell r="C34" t="str">
            <v>001154</v>
          </cell>
          <cell r="D34" t="str">
            <v>Inst Assistant Unit</v>
          </cell>
          <cell r="E34">
            <v>7</v>
          </cell>
        </row>
        <row r="35">
          <cell r="A35">
            <v>51141</v>
          </cell>
          <cell r="B35" t="str">
            <v>IA-Title I</v>
          </cell>
          <cell r="C35" t="str">
            <v>41X001</v>
          </cell>
          <cell r="D35" t="str">
            <v>Inst Assistant Unit</v>
          </cell>
          <cell r="E35">
            <v>7</v>
          </cell>
        </row>
        <row r="36">
          <cell r="A36">
            <v>51142</v>
          </cell>
          <cell r="B36" t="str">
            <v>IA-Title I</v>
          </cell>
          <cell r="C36" t="str">
            <v>41X001</v>
          </cell>
          <cell r="D36" t="str">
            <v>Inst Assistant Unit</v>
          </cell>
          <cell r="E36">
            <v>7</v>
          </cell>
        </row>
        <row r="37">
          <cell r="A37">
            <v>51145</v>
          </cell>
          <cell r="B37" t="str">
            <v>DCI-Daycare/ETP</v>
          </cell>
          <cell r="C37" t="str">
            <v>001001</v>
          </cell>
          <cell r="D37" t="str">
            <v>Inst Assistant Unit</v>
          </cell>
          <cell r="E37">
            <v>7</v>
          </cell>
        </row>
        <row r="38">
          <cell r="A38">
            <v>51146</v>
          </cell>
          <cell r="B38" t="str">
            <v>DCII-Daycare/ETP</v>
          </cell>
          <cell r="C38" t="str">
            <v>001001</v>
          </cell>
          <cell r="D38" t="str">
            <v>Inst Assistant Unit</v>
          </cell>
          <cell r="E38">
            <v>7</v>
          </cell>
        </row>
        <row r="39">
          <cell r="A39">
            <v>52002</v>
          </cell>
          <cell r="B39" t="str">
            <v>Level 112</v>
          </cell>
          <cell r="C39" t="str">
            <v>001001</v>
          </cell>
          <cell r="D39" t="str">
            <v>Basic/ExEd/Voc Unit</v>
          </cell>
          <cell r="E39">
            <v>1</v>
          </cell>
        </row>
        <row r="40">
          <cell r="A40">
            <v>52003</v>
          </cell>
          <cell r="B40" t="str">
            <v>Level 113</v>
          </cell>
          <cell r="C40" t="str">
            <v>001001</v>
          </cell>
          <cell r="D40" t="str">
            <v>Basic/ExEd/Voc Unit</v>
          </cell>
          <cell r="E40">
            <v>1</v>
          </cell>
        </row>
        <row r="41">
          <cell r="A41">
            <v>52004</v>
          </cell>
          <cell r="B41" t="str">
            <v>Level 254</v>
          </cell>
          <cell r="C41" t="str">
            <v>001001</v>
          </cell>
          <cell r="D41" t="str">
            <v>Basic/ExEd/Voc Unit</v>
          </cell>
          <cell r="E41">
            <v>1</v>
          </cell>
        </row>
        <row r="42">
          <cell r="A42">
            <v>52005</v>
          </cell>
          <cell r="B42" t="str">
            <v>Level 255</v>
          </cell>
          <cell r="C42" t="str">
            <v>001001</v>
          </cell>
          <cell r="D42" t="str">
            <v>Basic/ExEd/Voc Unit</v>
          </cell>
          <cell r="E42">
            <v>1</v>
          </cell>
        </row>
        <row r="43">
          <cell r="A43">
            <v>52008</v>
          </cell>
          <cell r="B43" t="str">
            <v>Level 113</v>
          </cell>
          <cell r="C43" t="str">
            <v>001001</v>
          </cell>
          <cell r="D43" t="str">
            <v>Set Allocation</v>
          </cell>
          <cell r="E43">
            <v>2</v>
          </cell>
        </row>
        <row r="44">
          <cell r="A44">
            <v>52009</v>
          </cell>
          <cell r="B44" t="str">
            <v>Level 112</v>
          </cell>
          <cell r="C44" t="str">
            <v>001001</v>
          </cell>
          <cell r="D44" t="str">
            <v>Set Allocation</v>
          </cell>
          <cell r="E44">
            <v>2</v>
          </cell>
        </row>
        <row r="45">
          <cell r="A45">
            <v>52010</v>
          </cell>
          <cell r="B45" t="str">
            <v>Adaptive Phys Ed</v>
          </cell>
          <cell r="C45" t="str">
            <v>001001</v>
          </cell>
          <cell r="D45" t="str">
            <v>ExEd SpecIAl Unit</v>
          </cell>
          <cell r="E45">
            <v>4</v>
          </cell>
        </row>
        <row r="46">
          <cell r="A46">
            <v>52011</v>
          </cell>
          <cell r="B46" t="str">
            <v>OCC Therapy</v>
          </cell>
          <cell r="C46" t="str">
            <v>001001</v>
          </cell>
          <cell r="D46" t="str">
            <v>ExEd SpecIAl Unit</v>
          </cell>
          <cell r="E46">
            <v>4</v>
          </cell>
        </row>
        <row r="47">
          <cell r="A47">
            <v>52018</v>
          </cell>
          <cell r="B47" t="str">
            <v>Speech/Lang Path</v>
          </cell>
          <cell r="C47" t="str">
            <v>001001</v>
          </cell>
          <cell r="D47" t="str">
            <v>ExEd SpecIAl Unit</v>
          </cell>
          <cell r="E47">
            <v>4</v>
          </cell>
        </row>
        <row r="48">
          <cell r="A48">
            <v>52019</v>
          </cell>
          <cell r="B48" t="str">
            <v>Hearing Impaired</v>
          </cell>
          <cell r="C48" t="str">
            <v>001001</v>
          </cell>
          <cell r="D48" t="str">
            <v>ExEd SpecIAl Unit</v>
          </cell>
          <cell r="E48">
            <v>4</v>
          </cell>
        </row>
        <row r="49">
          <cell r="A49">
            <v>52023</v>
          </cell>
          <cell r="B49" t="str">
            <v>Level 113</v>
          </cell>
          <cell r="C49" t="str">
            <v>41X014</v>
          </cell>
          <cell r="D49" t="str">
            <v>ExEd SpecIAl Unit</v>
          </cell>
          <cell r="E49">
            <v>4</v>
          </cell>
        </row>
        <row r="50">
          <cell r="A50">
            <v>52024</v>
          </cell>
          <cell r="B50" t="str">
            <v>Level 254</v>
          </cell>
          <cell r="C50" t="str">
            <v>41X014</v>
          </cell>
          <cell r="D50" t="str">
            <v>ExEd SpecIAl Unit</v>
          </cell>
          <cell r="E50">
            <v>4</v>
          </cell>
        </row>
        <row r="51">
          <cell r="A51">
            <v>52063</v>
          </cell>
          <cell r="B51" t="str">
            <v>B.L.A.S.T. Tchr</v>
          </cell>
          <cell r="C51" t="str">
            <v>001001</v>
          </cell>
          <cell r="D51" t="str">
            <v>Basic/ExEd/Voc Unit</v>
          </cell>
          <cell r="E51">
            <v>1</v>
          </cell>
        </row>
        <row r="52">
          <cell r="A52">
            <v>52064</v>
          </cell>
          <cell r="B52" t="str">
            <v>B.L.A.S.T. Tchr</v>
          </cell>
          <cell r="C52" t="str">
            <v>001001</v>
          </cell>
          <cell r="D52" t="str">
            <v>Basic/ExEd/Voc Unit</v>
          </cell>
          <cell r="E52">
            <v>1</v>
          </cell>
        </row>
        <row r="53">
          <cell r="A53">
            <v>52076</v>
          </cell>
          <cell r="B53" t="str">
            <v>Gifted Level 112</v>
          </cell>
          <cell r="C53" t="str">
            <v>001001</v>
          </cell>
          <cell r="D53" t="str">
            <v>Basic/ExEd/Voc Unit</v>
          </cell>
          <cell r="E53">
            <v>1</v>
          </cell>
        </row>
        <row r="54">
          <cell r="A54">
            <v>52077</v>
          </cell>
          <cell r="B54" t="str">
            <v>Gifted Level 113</v>
          </cell>
          <cell r="C54" t="str">
            <v>001001</v>
          </cell>
          <cell r="D54" t="str">
            <v>Basic/ExEd/Voc Unit</v>
          </cell>
          <cell r="E54">
            <v>1</v>
          </cell>
        </row>
        <row r="55">
          <cell r="A55">
            <v>52106</v>
          </cell>
          <cell r="B55" t="str">
            <v>IA-ExEd</v>
          </cell>
          <cell r="C55" t="str">
            <v>001001</v>
          </cell>
          <cell r="D55" t="str">
            <v>Inst Assistant Unit</v>
          </cell>
          <cell r="E55">
            <v>7</v>
          </cell>
        </row>
        <row r="56">
          <cell r="A56">
            <v>52108</v>
          </cell>
          <cell r="B56" t="str">
            <v>IA-ExEd</v>
          </cell>
          <cell r="C56" t="str">
            <v>41X014</v>
          </cell>
          <cell r="D56" t="str">
            <v>Inst Assistant Unit</v>
          </cell>
          <cell r="E56">
            <v>7</v>
          </cell>
        </row>
        <row r="57">
          <cell r="A57">
            <v>52113</v>
          </cell>
          <cell r="B57" t="str">
            <v>IA-ExEd</v>
          </cell>
          <cell r="C57" t="str">
            <v>001001</v>
          </cell>
          <cell r="D57" t="str">
            <v>Inst Assistant Unit</v>
          </cell>
          <cell r="E57">
            <v>7</v>
          </cell>
        </row>
        <row r="58">
          <cell r="A58">
            <v>52114</v>
          </cell>
          <cell r="B58" t="str">
            <v>IA-ExEd</v>
          </cell>
          <cell r="C58" t="str">
            <v>001001</v>
          </cell>
          <cell r="D58" t="str">
            <v>Inst Assistant Unit</v>
          </cell>
          <cell r="E58">
            <v>7</v>
          </cell>
        </row>
        <row r="59">
          <cell r="A59">
            <v>52119</v>
          </cell>
          <cell r="B59" t="str">
            <v>Hearing Imp Asst I</v>
          </cell>
          <cell r="C59" t="str">
            <v>001001</v>
          </cell>
          <cell r="D59" t="str">
            <v>Inst Assistant Unit</v>
          </cell>
          <cell r="E59">
            <v>7</v>
          </cell>
        </row>
        <row r="60">
          <cell r="A60">
            <v>52132</v>
          </cell>
          <cell r="B60" t="str">
            <v>IA-Bus Rider</v>
          </cell>
          <cell r="C60" t="str">
            <v>001624</v>
          </cell>
          <cell r="D60" t="str">
            <v>Inst Assistant Unit</v>
          </cell>
          <cell r="E60">
            <v>7</v>
          </cell>
        </row>
        <row r="61">
          <cell r="A61">
            <v>52135</v>
          </cell>
          <cell r="B61" t="str">
            <v>IA Comm</v>
          </cell>
          <cell r="C61" t="str">
            <v>001001</v>
          </cell>
          <cell r="D61" t="str">
            <v>Inst Assistant Unit</v>
          </cell>
          <cell r="E61">
            <v>7</v>
          </cell>
        </row>
        <row r="62">
          <cell r="A62">
            <v>52137</v>
          </cell>
          <cell r="B62" t="str">
            <v>EIT,App</v>
          </cell>
          <cell r="C62" t="str">
            <v>001001</v>
          </cell>
          <cell r="D62" t="str">
            <v>Inst Assistant Unit</v>
          </cell>
          <cell r="E62">
            <v>7</v>
          </cell>
        </row>
        <row r="63">
          <cell r="A63">
            <v>52138</v>
          </cell>
          <cell r="B63" t="str">
            <v>Educ Interp I</v>
          </cell>
          <cell r="C63" t="str">
            <v>001001</v>
          </cell>
          <cell r="D63" t="str">
            <v>Inst Assistant Unit</v>
          </cell>
          <cell r="E63">
            <v>7</v>
          </cell>
        </row>
        <row r="64">
          <cell r="A64">
            <v>52143</v>
          </cell>
          <cell r="B64" t="str">
            <v>P/O Ther/Pi/Adapt Pe</v>
          </cell>
          <cell r="C64" t="str">
            <v>001001</v>
          </cell>
          <cell r="D64" t="str">
            <v>Inst Assistant Unit</v>
          </cell>
          <cell r="E64">
            <v>7</v>
          </cell>
        </row>
        <row r="65">
          <cell r="A65">
            <v>52153</v>
          </cell>
          <cell r="B65" t="str">
            <v>PCA</v>
          </cell>
          <cell r="C65" t="str">
            <v>41X014</v>
          </cell>
          <cell r="D65" t="str">
            <v>Inst Assistant Unit</v>
          </cell>
          <cell r="E65">
            <v>7</v>
          </cell>
        </row>
        <row r="66">
          <cell r="A66">
            <v>53003</v>
          </cell>
          <cell r="B66" t="str">
            <v>Business Ed 53 Sr</v>
          </cell>
          <cell r="C66" t="str">
            <v>001001</v>
          </cell>
          <cell r="D66" t="str">
            <v>Basic/ExEd/Voc Unit</v>
          </cell>
          <cell r="E66">
            <v>1</v>
          </cell>
        </row>
        <row r="67">
          <cell r="A67">
            <v>53006</v>
          </cell>
          <cell r="B67" t="str">
            <v>Dual Enrollment Sr</v>
          </cell>
          <cell r="C67" t="str">
            <v>001241</v>
          </cell>
          <cell r="D67" t="str">
            <v>Basic SpecIAl</v>
          </cell>
          <cell r="E67">
            <v>3</v>
          </cell>
        </row>
        <row r="68">
          <cell r="A68">
            <v>53009</v>
          </cell>
          <cell r="B68" t="str">
            <v>Business Ed 53 Sr</v>
          </cell>
          <cell r="C68" t="str">
            <v>41X090</v>
          </cell>
          <cell r="D68" t="str">
            <v>Basic SpecIAl</v>
          </cell>
          <cell r="E68">
            <v>3</v>
          </cell>
        </row>
        <row r="69">
          <cell r="A69">
            <v>55021</v>
          </cell>
          <cell r="B69" t="str">
            <v>Pre-K Headstart</v>
          </cell>
          <cell r="C69" t="str">
            <v>41X096</v>
          </cell>
          <cell r="D69" t="str">
            <v>Basic SpecIAl</v>
          </cell>
          <cell r="E69">
            <v>3</v>
          </cell>
        </row>
        <row r="70">
          <cell r="A70">
            <v>55022</v>
          </cell>
          <cell r="B70" t="str">
            <v>Pre-K Headstart</v>
          </cell>
          <cell r="C70" t="str">
            <v>41X096</v>
          </cell>
          <cell r="D70" t="str">
            <v>Basic SpecIAl</v>
          </cell>
          <cell r="E70">
            <v>3</v>
          </cell>
        </row>
        <row r="71">
          <cell r="A71">
            <v>55102</v>
          </cell>
          <cell r="B71" t="str">
            <v>Applied Tech-VPK Asst</v>
          </cell>
          <cell r="C71" t="str">
            <v>000517</v>
          </cell>
          <cell r="D71" t="str">
            <v>Inst Assistant Unit</v>
          </cell>
          <cell r="E71">
            <v>7</v>
          </cell>
        </row>
        <row r="72">
          <cell r="A72">
            <v>55104</v>
          </cell>
          <cell r="B72" t="str">
            <v>IA Prek/VPK Headstart</v>
          </cell>
          <cell r="C72" t="str">
            <v>41X096</v>
          </cell>
          <cell r="D72" t="str">
            <v>Inst Assistant Unit</v>
          </cell>
          <cell r="E72">
            <v>7</v>
          </cell>
        </row>
        <row r="73">
          <cell r="A73">
            <v>55112</v>
          </cell>
          <cell r="B73" t="str">
            <v>IA VPK Career &amp; Tech</v>
          </cell>
          <cell r="C73" t="str">
            <v>000517</v>
          </cell>
          <cell r="D73" t="str">
            <v>Inst Assistant Unit</v>
          </cell>
          <cell r="E73">
            <v>7</v>
          </cell>
        </row>
        <row r="74">
          <cell r="A74">
            <v>55132</v>
          </cell>
          <cell r="B74" t="str">
            <v>IA-Bus Rider/Head Start</v>
          </cell>
          <cell r="C74" t="str">
            <v>41X096</v>
          </cell>
          <cell r="D74" t="str">
            <v>Inst Assistant Unit</v>
          </cell>
          <cell r="E74">
            <v>7</v>
          </cell>
        </row>
        <row r="75">
          <cell r="A75">
            <v>61114</v>
          </cell>
          <cell r="B75" t="str">
            <v>Sch SocIAl Wkr</v>
          </cell>
          <cell r="C75" t="str">
            <v>001001</v>
          </cell>
          <cell r="D75" t="str">
            <v>Service Unit</v>
          </cell>
          <cell r="E75">
            <v>5</v>
          </cell>
        </row>
        <row r="76">
          <cell r="A76">
            <v>61217</v>
          </cell>
          <cell r="B76" t="str">
            <v>Cert Sch Coun Senior</v>
          </cell>
          <cell r="C76" t="str">
            <v>001001</v>
          </cell>
          <cell r="D76" t="str">
            <v>Service Unit</v>
          </cell>
          <cell r="E76">
            <v>5</v>
          </cell>
        </row>
        <row r="77">
          <cell r="A77">
            <v>61218</v>
          </cell>
          <cell r="B77" t="str">
            <v>Cert Sch Coun Senior</v>
          </cell>
          <cell r="C77" t="str">
            <v>41X014</v>
          </cell>
          <cell r="D77" t="str">
            <v>Service Unit</v>
          </cell>
          <cell r="E77">
            <v>5</v>
          </cell>
        </row>
        <row r="78">
          <cell r="A78">
            <v>61224</v>
          </cell>
          <cell r="B78" t="str">
            <v>Cert Sch Coun Senior</v>
          </cell>
          <cell r="C78" t="str">
            <v>000504</v>
          </cell>
          <cell r="D78" t="str">
            <v>Service Unit</v>
          </cell>
          <cell r="E78">
            <v>5</v>
          </cell>
        </row>
        <row r="79">
          <cell r="A79">
            <v>61226</v>
          </cell>
          <cell r="B79" t="str">
            <v>Cert Sch Coun Senior</v>
          </cell>
          <cell r="C79" t="str">
            <v>001838/000504</v>
          </cell>
          <cell r="D79" t="str">
            <v>Service Unit</v>
          </cell>
          <cell r="E79">
            <v>5</v>
          </cell>
        </row>
        <row r="80">
          <cell r="A80">
            <v>61227</v>
          </cell>
          <cell r="B80" t="str">
            <v>Cert Sch Coun Senior</v>
          </cell>
          <cell r="C80" t="str">
            <v>001682</v>
          </cell>
          <cell r="D80" t="str">
            <v>Service Unit</v>
          </cell>
          <cell r="E80">
            <v>5</v>
          </cell>
        </row>
        <row r="81">
          <cell r="A81">
            <v>61228</v>
          </cell>
          <cell r="B81" t="str">
            <v>Cert Sch Coun Senior</v>
          </cell>
          <cell r="C81" t="str">
            <v>001838</v>
          </cell>
          <cell r="D81" t="str">
            <v>Service Unit</v>
          </cell>
          <cell r="E81">
            <v>5</v>
          </cell>
        </row>
        <row r="82">
          <cell r="A82">
            <v>61229</v>
          </cell>
          <cell r="B82" t="str">
            <v>Guidance Services Profess</v>
          </cell>
          <cell r="C82" t="str">
            <v>001868</v>
          </cell>
          <cell r="D82" t="str">
            <v>Service Unit</v>
          </cell>
          <cell r="E82">
            <v>5</v>
          </cell>
        </row>
        <row r="83">
          <cell r="A83">
            <v>61234</v>
          </cell>
          <cell r="B83" t="str">
            <v>Guidance Serv Pro</v>
          </cell>
          <cell r="C83" t="str">
            <v>41X001</v>
          </cell>
          <cell r="D83" t="str">
            <v>Service Unit</v>
          </cell>
          <cell r="E83">
            <v>5</v>
          </cell>
        </row>
        <row r="84">
          <cell r="A84">
            <v>61237</v>
          </cell>
          <cell r="B84" t="str">
            <v>Sch Data Clk Guid 12M</v>
          </cell>
          <cell r="C84" t="str">
            <v>001868</v>
          </cell>
          <cell r="D84" t="str">
            <v>Clerical Support Unit</v>
          </cell>
          <cell r="E84">
            <v>8</v>
          </cell>
        </row>
        <row r="85">
          <cell r="A85">
            <v>61515</v>
          </cell>
          <cell r="B85" t="str">
            <v>Title I Par Ed</v>
          </cell>
          <cell r="C85" t="str">
            <v>41X001</v>
          </cell>
          <cell r="D85" t="str">
            <v>Basic SpecIAl</v>
          </cell>
          <cell r="E85">
            <v>3</v>
          </cell>
        </row>
        <row r="86">
          <cell r="A86">
            <v>62017</v>
          </cell>
          <cell r="B86" t="str">
            <v>Media Spec Sr</v>
          </cell>
          <cell r="C86" t="str">
            <v>001001</v>
          </cell>
          <cell r="D86" t="str">
            <v>Service Unit</v>
          </cell>
          <cell r="E86">
            <v>5</v>
          </cell>
        </row>
        <row r="87">
          <cell r="A87">
            <v>62039</v>
          </cell>
          <cell r="B87" t="str">
            <v>Media Assistant  9M</v>
          </cell>
          <cell r="C87" t="str">
            <v>001001</v>
          </cell>
          <cell r="D87" t="str">
            <v>Clerical Support Unit</v>
          </cell>
          <cell r="E87">
            <v>8</v>
          </cell>
        </row>
        <row r="88">
          <cell r="A88">
            <v>62040</v>
          </cell>
          <cell r="B88" t="str">
            <v>Media Asst Sec Pos</v>
          </cell>
          <cell r="C88" t="str">
            <v>001682/000440</v>
          </cell>
          <cell r="D88" t="str">
            <v>Clerical Support Unit</v>
          </cell>
          <cell r="E88">
            <v>8</v>
          </cell>
        </row>
        <row r="89">
          <cell r="A89">
            <v>63053</v>
          </cell>
          <cell r="B89" t="str">
            <v>ESE Support Spec</v>
          </cell>
          <cell r="C89" t="str">
            <v>001001/41X014</v>
          </cell>
          <cell r="D89" t="str">
            <v>Service Unit</v>
          </cell>
          <cell r="E89">
            <v>5</v>
          </cell>
        </row>
        <row r="90">
          <cell r="A90">
            <v>63056</v>
          </cell>
          <cell r="B90" t="str">
            <v>ESE Specialist</v>
          </cell>
          <cell r="C90" t="str">
            <v>001001</v>
          </cell>
          <cell r="D90" t="str">
            <v>Service Unit</v>
          </cell>
          <cell r="E90">
            <v>5</v>
          </cell>
        </row>
        <row r="91">
          <cell r="A91">
            <v>63059</v>
          </cell>
          <cell r="B91" t="str">
            <v>Coord/Tchg Unit</v>
          </cell>
          <cell r="C91" t="str">
            <v>001976</v>
          </cell>
          <cell r="D91" t="str">
            <v>Service Unit</v>
          </cell>
          <cell r="E91">
            <v>5</v>
          </cell>
        </row>
        <row r="92">
          <cell r="A92">
            <v>63062</v>
          </cell>
          <cell r="B92" t="str">
            <v>Teacher On Assign</v>
          </cell>
          <cell r="C92" t="str">
            <v>001001</v>
          </cell>
          <cell r="D92" t="str">
            <v>Service Unit</v>
          </cell>
          <cell r="E92">
            <v>5</v>
          </cell>
        </row>
        <row r="93">
          <cell r="A93">
            <v>63074</v>
          </cell>
          <cell r="B93" t="str">
            <v>ESE Specialist</v>
          </cell>
          <cell r="C93" t="str">
            <v>001001</v>
          </cell>
          <cell r="D93" t="str">
            <v>Service Unit</v>
          </cell>
          <cell r="E93">
            <v>5</v>
          </cell>
        </row>
        <row r="94">
          <cell r="A94">
            <v>63079</v>
          </cell>
          <cell r="B94" t="str">
            <v>Coord/Tchg Unit</v>
          </cell>
          <cell r="C94" t="str">
            <v>001001</v>
          </cell>
          <cell r="D94" t="str">
            <v>Service Unit</v>
          </cell>
          <cell r="E94">
            <v>5</v>
          </cell>
        </row>
        <row r="95">
          <cell r="A95">
            <v>63083</v>
          </cell>
          <cell r="B95" t="str">
            <v>Avid Program</v>
          </cell>
          <cell r="C95" t="str">
            <v>000484</v>
          </cell>
          <cell r="D95" t="str">
            <v>Service Unit</v>
          </cell>
          <cell r="E95">
            <v>5</v>
          </cell>
        </row>
        <row r="96">
          <cell r="A96">
            <v>63085</v>
          </cell>
          <cell r="B96" t="str">
            <v>Studnt Actv Coor</v>
          </cell>
          <cell r="C96" t="str">
            <v>001001</v>
          </cell>
          <cell r="D96" t="str">
            <v>Service Unit</v>
          </cell>
          <cell r="E96">
            <v>5</v>
          </cell>
        </row>
        <row r="97">
          <cell r="A97">
            <v>63087</v>
          </cell>
          <cell r="B97" t="str">
            <v>Lit Coach Sr</v>
          </cell>
          <cell r="C97" t="str">
            <v>000515</v>
          </cell>
          <cell r="D97" t="str">
            <v>Service Unit</v>
          </cell>
          <cell r="E97">
            <v>5</v>
          </cell>
        </row>
        <row r="98">
          <cell r="A98">
            <v>63091</v>
          </cell>
          <cell r="B98" t="str">
            <v>Lit Coach Sr</v>
          </cell>
          <cell r="C98" t="str">
            <v>001001</v>
          </cell>
          <cell r="D98" t="str">
            <v>Service Unit</v>
          </cell>
          <cell r="E98">
            <v>5</v>
          </cell>
        </row>
        <row r="99">
          <cell r="A99">
            <v>63092</v>
          </cell>
          <cell r="B99" t="str">
            <v>Lit Coach Sr</v>
          </cell>
          <cell r="C99" t="str">
            <v>000440</v>
          </cell>
          <cell r="D99" t="str">
            <v>Service Unit</v>
          </cell>
          <cell r="E99">
            <v>5</v>
          </cell>
        </row>
        <row r="100">
          <cell r="A100">
            <v>63094</v>
          </cell>
          <cell r="B100" t="str">
            <v>Lit Coach Sr</v>
          </cell>
          <cell r="C100" t="str">
            <v>41X007</v>
          </cell>
          <cell r="D100" t="str">
            <v>Service Unit</v>
          </cell>
          <cell r="E100">
            <v>5</v>
          </cell>
        </row>
        <row r="101">
          <cell r="A101">
            <v>63098</v>
          </cell>
          <cell r="B101" t="str">
            <v>Coord Tch Mag Sch Prog</v>
          </cell>
          <cell r="C101" t="str">
            <v>41X090</v>
          </cell>
          <cell r="D101" t="str">
            <v>Service Unit</v>
          </cell>
          <cell r="E101">
            <v>5</v>
          </cell>
        </row>
        <row r="102">
          <cell r="A102">
            <v>64029</v>
          </cell>
          <cell r="B102" t="str">
            <v>Math/Sci Coach</v>
          </cell>
          <cell r="C102" t="str">
            <v>001001</v>
          </cell>
          <cell r="D102" t="str">
            <v>Service Unit</v>
          </cell>
          <cell r="E102">
            <v>5</v>
          </cell>
        </row>
        <row r="103">
          <cell r="A103">
            <v>64033</v>
          </cell>
          <cell r="B103" t="str">
            <v>Lit Coach Sr</v>
          </cell>
          <cell r="C103" t="str">
            <v>41X007</v>
          </cell>
          <cell r="D103" t="str">
            <v>Service Unit</v>
          </cell>
          <cell r="E103">
            <v>5</v>
          </cell>
        </row>
        <row r="104">
          <cell r="A104">
            <v>65090</v>
          </cell>
          <cell r="B104" t="str">
            <v>Technology Assoc MSAP</v>
          </cell>
          <cell r="C104" t="str">
            <v>41X090</v>
          </cell>
          <cell r="D104" t="str">
            <v>EAP - District Based Unit</v>
          </cell>
          <cell r="E104">
            <v>11</v>
          </cell>
        </row>
        <row r="105">
          <cell r="A105">
            <v>73003</v>
          </cell>
          <cell r="B105" t="str">
            <v>Principal</v>
          </cell>
          <cell r="C105" t="str">
            <v>001001</v>
          </cell>
          <cell r="D105" t="str">
            <v>Administrative Unit</v>
          </cell>
          <cell r="E105">
            <v>6</v>
          </cell>
        </row>
        <row r="106">
          <cell r="A106">
            <v>73014</v>
          </cell>
          <cell r="B106" t="str">
            <v>Asst Princ 10M</v>
          </cell>
          <cell r="C106" t="str">
            <v>001001</v>
          </cell>
          <cell r="D106" t="str">
            <v>Administrative Unit</v>
          </cell>
          <cell r="E106">
            <v>6</v>
          </cell>
        </row>
        <row r="107">
          <cell r="A107">
            <v>73015</v>
          </cell>
          <cell r="B107" t="str">
            <v>Asst Princ 10M</v>
          </cell>
          <cell r="C107" t="str">
            <v>001001/000410</v>
          </cell>
          <cell r="D107" t="str">
            <v>Administrative Unit</v>
          </cell>
          <cell r="E107">
            <v>6</v>
          </cell>
        </row>
        <row r="108">
          <cell r="A108">
            <v>73016</v>
          </cell>
          <cell r="B108" t="str">
            <v>Asst Princ 12M</v>
          </cell>
          <cell r="C108" t="str">
            <v>001001</v>
          </cell>
          <cell r="D108" t="str">
            <v>Administrative Unit</v>
          </cell>
          <cell r="E108">
            <v>6</v>
          </cell>
        </row>
        <row r="109">
          <cell r="A109">
            <v>73030</v>
          </cell>
          <cell r="B109" t="str">
            <v>School Secretary</v>
          </cell>
          <cell r="C109" t="str">
            <v>001001</v>
          </cell>
          <cell r="D109" t="str">
            <v>Clerical Support Unit</v>
          </cell>
          <cell r="E109">
            <v>8</v>
          </cell>
        </row>
        <row r="110">
          <cell r="A110">
            <v>73033</v>
          </cell>
          <cell r="B110" t="str">
            <v>Sch Off Clk 10M</v>
          </cell>
          <cell r="C110" t="str">
            <v>001001</v>
          </cell>
          <cell r="D110" t="str">
            <v>Clerical Support Unit</v>
          </cell>
          <cell r="E110">
            <v>8</v>
          </cell>
        </row>
        <row r="111">
          <cell r="A111">
            <v>73034</v>
          </cell>
          <cell r="B111" t="str">
            <v>Sch Off Clk 10M</v>
          </cell>
          <cell r="C111" t="str">
            <v>001682</v>
          </cell>
          <cell r="D111" t="str">
            <v>Clerical Support Unit</v>
          </cell>
          <cell r="E111">
            <v>8</v>
          </cell>
        </row>
        <row r="112">
          <cell r="A112">
            <v>73035</v>
          </cell>
          <cell r="B112" t="str">
            <v>Sch Off Clk 11M</v>
          </cell>
          <cell r="C112" t="str">
            <v>001001</v>
          </cell>
          <cell r="D112" t="str">
            <v>Clerical Support Unit</v>
          </cell>
          <cell r="E112">
            <v>8</v>
          </cell>
        </row>
        <row r="113">
          <cell r="A113">
            <v>73036</v>
          </cell>
          <cell r="B113" t="str">
            <v xml:space="preserve">Sch Off Clk 12M </v>
          </cell>
          <cell r="C113" t="str">
            <v>001001</v>
          </cell>
          <cell r="D113" t="str">
            <v>Clerical Support Unit</v>
          </cell>
          <cell r="E113">
            <v>8</v>
          </cell>
        </row>
        <row r="114">
          <cell r="A114">
            <v>73037</v>
          </cell>
          <cell r="B114" t="str">
            <v>Sch Data Clk 10M</v>
          </cell>
          <cell r="C114" t="str">
            <v>001001</v>
          </cell>
          <cell r="D114" t="str">
            <v>Clerical Support Unit</v>
          </cell>
          <cell r="E114">
            <v>8</v>
          </cell>
        </row>
        <row r="115">
          <cell r="A115">
            <v>73039</v>
          </cell>
          <cell r="B115" t="str">
            <v xml:space="preserve">Sch Data Clk 12M </v>
          </cell>
          <cell r="C115" t="str">
            <v>001001</v>
          </cell>
          <cell r="D115" t="str">
            <v>Clerical Support Unit</v>
          </cell>
          <cell r="E115">
            <v>8</v>
          </cell>
        </row>
        <row r="116">
          <cell r="A116">
            <v>73040</v>
          </cell>
          <cell r="B116" t="str">
            <v>Sch Off Clk 12M</v>
          </cell>
          <cell r="C116" t="str">
            <v>001682</v>
          </cell>
          <cell r="D116" t="str">
            <v>Clerical Support Unit</v>
          </cell>
          <cell r="E116">
            <v>8</v>
          </cell>
        </row>
        <row r="117">
          <cell r="A117">
            <v>73041</v>
          </cell>
          <cell r="B117" t="str">
            <v xml:space="preserve">Sch Off Clk 9M </v>
          </cell>
          <cell r="C117" t="str">
            <v>001001</v>
          </cell>
          <cell r="D117" t="str">
            <v>Clerical Support Unit</v>
          </cell>
          <cell r="E117">
            <v>8</v>
          </cell>
        </row>
        <row r="118">
          <cell r="A118">
            <v>73045</v>
          </cell>
          <cell r="B118" t="str">
            <v>Sr School Bkkper</v>
          </cell>
          <cell r="C118" t="str">
            <v>001001</v>
          </cell>
          <cell r="D118" t="str">
            <v>Clerical Support Unit</v>
          </cell>
          <cell r="E118">
            <v>8</v>
          </cell>
        </row>
        <row r="119">
          <cell r="A119">
            <v>73046</v>
          </cell>
          <cell r="B119" t="str">
            <v xml:space="preserve">Sch Off Clk 9M </v>
          </cell>
          <cell r="C119" t="str">
            <v>41X090</v>
          </cell>
          <cell r="D119" t="str">
            <v>Clerical Support Unit</v>
          </cell>
          <cell r="E119">
            <v>8</v>
          </cell>
        </row>
        <row r="120">
          <cell r="A120">
            <v>76020</v>
          </cell>
          <cell r="B120" t="str">
            <v>Sr Cafe Manager</v>
          </cell>
          <cell r="C120" t="str">
            <v>001001</v>
          </cell>
          <cell r="D120" t="str">
            <v>CafeterIA Unit</v>
          </cell>
          <cell r="E120">
            <v>9</v>
          </cell>
        </row>
        <row r="121">
          <cell r="A121">
            <v>76024</v>
          </cell>
          <cell r="B121" t="str">
            <v>Cafe Worker</v>
          </cell>
          <cell r="C121" t="str">
            <v>001001</v>
          </cell>
          <cell r="D121" t="str">
            <v>CafeterIA Unit</v>
          </cell>
          <cell r="E121">
            <v>9</v>
          </cell>
        </row>
        <row r="122">
          <cell r="A122">
            <v>79033</v>
          </cell>
          <cell r="B122" t="str">
            <v>Head Cust II</v>
          </cell>
          <cell r="C122" t="str">
            <v>001001</v>
          </cell>
          <cell r="D122" t="str">
            <v>CustodIAl Unit</v>
          </cell>
          <cell r="E122">
            <v>10</v>
          </cell>
        </row>
        <row r="123">
          <cell r="A123">
            <v>79034</v>
          </cell>
          <cell r="B123" t="str">
            <v>Head Cust I</v>
          </cell>
          <cell r="C123" t="str">
            <v>001001</v>
          </cell>
          <cell r="D123" t="str">
            <v>CustodIAl Unit</v>
          </cell>
          <cell r="E123">
            <v>10</v>
          </cell>
        </row>
        <row r="124">
          <cell r="A124">
            <v>79035</v>
          </cell>
          <cell r="B124" t="str">
            <v>Custodian</v>
          </cell>
          <cell r="C124" t="str">
            <v>001001</v>
          </cell>
          <cell r="D124" t="str">
            <v>CustodIAl Unit</v>
          </cell>
          <cell r="E124">
            <v>10</v>
          </cell>
        </row>
        <row r="125">
          <cell r="A125">
            <v>79038</v>
          </cell>
          <cell r="B125" t="str">
            <v>Custodian</v>
          </cell>
          <cell r="C125" t="str">
            <v>41X096</v>
          </cell>
          <cell r="D125" t="str">
            <v>CustodIAl Unit</v>
          </cell>
          <cell r="E125">
            <v>10</v>
          </cell>
        </row>
        <row r="126">
          <cell r="A126">
            <v>79039</v>
          </cell>
          <cell r="B126" t="str">
            <v>Custodian</v>
          </cell>
          <cell r="C126" t="str">
            <v>001942</v>
          </cell>
          <cell r="D126" t="str">
            <v>CustodIAl Unit</v>
          </cell>
          <cell r="E126">
            <v>10</v>
          </cell>
        </row>
        <row r="127">
          <cell r="A127">
            <v>79050</v>
          </cell>
          <cell r="B127" t="str">
            <v>Campus Monitor 9M</v>
          </cell>
          <cell r="C127" t="str">
            <v>001001</v>
          </cell>
          <cell r="D127" t="str">
            <v>Inst Assistant Unit</v>
          </cell>
          <cell r="E127">
            <v>7</v>
          </cell>
        </row>
        <row r="128">
          <cell r="A128">
            <v>79051</v>
          </cell>
          <cell r="B128" t="str">
            <v>Campus Monitor 9M</v>
          </cell>
          <cell r="C128" t="str">
            <v>001200</v>
          </cell>
          <cell r="D128" t="str">
            <v>Inst Assistant Unit</v>
          </cell>
          <cell r="E128">
            <v>7</v>
          </cell>
        </row>
        <row r="129">
          <cell r="A129">
            <v>79095</v>
          </cell>
          <cell r="B129" t="str">
            <v>Theatre Mgr</v>
          </cell>
          <cell r="C129" t="str">
            <v>001248</v>
          </cell>
          <cell r="D129" t="str">
            <v>EAP - District Based Unit</v>
          </cell>
          <cell r="E129">
            <v>11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ST by UNIT TYPE"/>
      <sheetName val="INST by NAME"/>
      <sheetName val="SUPPORT"/>
      <sheetName val="ALL"/>
      <sheetName val="MIDDLE DROPDOWN"/>
      <sheetName val="DESCRIPTIONS"/>
    </sheetNames>
    <sheetDataSet>
      <sheetData sheetId="0" refreshError="1"/>
      <sheetData sheetId="1" refreshError="1"/>
      <sheetData sheetId="2" refreshError="1"/>
      <sheetData sheetId="3" refreshError="1"/>
      <sheetData sheetId="4" refreshError="1"/>
      <sheetData sheetId="5">
        <row r="2">
          <cell r="J2" t="str">
            <v>AVID</v>
          </cell>
        </row>
        <row r="3">
          <cell r="J3" t="str">
            <v>ESOL Mid/Jr</v>
          </cell>
        </row>
        <row r="4">
          <cell r="J4" t="str">
            <v>Tech Specialist</v>
          </cell>
        </row>
      </sheetData>
      <sheetData sheetId="6"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1"/>
  </sheetPr>
  <dimension ref="A4:P43"/>
  <sheetViews>
    <sheetView tabSelected="1" view="pageBreakPreview" zoomScale="80" zoomScaleNormal="100" zoomScaleSheetLayoutView="80" workbookViewId="0">
      <selection activeCell="A44" sqref="A44"/>
    </sheetView>
  </sheetViews>
  <sheetFormatPr defaultColWidth="9.140625" defaultRowHeight="15" x14ac:dyDescent="0.25"/>
  <cols>
    <col min="1" max="1" width="3.7109375" style="67" customWidth="1"/>
    <col min="2" max="15" width="9.140625" style="67"/>
    <col min="16" max="17" width="3.7109375" style="67" customWidth="1"/>
    <col min="18" max="25" width="9.140625" style="67"/>
    <col min="26" max="26" width="3.7109375" style="67" customWidth="1"/>
    <col min="27" max="16384" width="9.140625" style="67"/>
  </cols>
  <sheetData>
    <row r="4" ht="15" customHeight="1" x14ac:dyDescent="0.25"/>
    <row r="42" spans="1:16" x14ac:dyDescent="0.25">
      <c r="A42" s="196" t="s">
        <v>1164</v>
      </c>
      <c r="B42" s="196"/>
      <c r="C42" s="196"/>
      <c r="D42" s="196"/>
      <c r="E42" s="196"/>
      <c r="F42" s="196"/>
      <c r="G42" s="196"/>
      <c r="H42" s="196"/>
      <c r="I42" s="196"/>
      <c r="J42" s="196"/>
      <c r="K42" s="196"/>
      <c r="L42" s="196"/>
      <c r="M42" s="196"/>
      <c r="N42" s="196"/>
      <c r="O42" s="196"/>
      <c r="P42" s="196"/>
    </row>
    <row r="43" spans="1:16" x14ac:dyDescent="0.25">
      <c r="A43" s="196"/>
      <c r="B43" s="196"/>
      <c r="C43" s="196"/>
      <c r="D43" s="196"/>
      <c r="E43" s="196"/>
      <c r="F43" s="196"/>
      <c r="G43" s="196"/>
      <c r="H43" s="196"/>
      <c r="I43" s="196"/>
      <c r="J43" s="196"/>
      <c r="K43" s="196"/>
      <c r="L43" s="196"/>
      <c r="M43" s="196"/>
      <c r="N43" s="196"/>
      <c r="O43" s="196"/>
      <c r="P43" s="196"/>
    </row>
  </sheetData>
  <sheetProtection algorithmName="SHA-512" hashValue="r5dRAjWKKR2XRIDPfnDD7Mci9wYdjaMVDO9CEEBIaR7mas3a0Fz9LCPt6O7rBoBh6KUKpXQQsHocyXgh5c+qlA==" saltValue="WvtLiKzXlMlTJcDWhQr4kQ==" spinCount="100000" sheet="1" objects="1" scenarios="1"/>
  <mergeCells count="1">
    <mergeCell ref="A42:P43"/>
  </mergeCells>
  <pageMargins left="0.7" right="0.7" top="0.75" bottom="0.75" header="0.3" footer="0.3"/>
  <pageSetup scale="53" fitToWidth="0" fitToHeight="0" orientation="portrait" r:id="rId1"/>
  <colBreaks count="1" manualBreakCount="1">
    <brk id="16"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sheetPr>
  <dimension ref="A1:AJ118"/>
  <sheetViews>
    <sheetView view="pageBreakPreview" topLeftCell="K82" zoomScale="80" zoomScaleNormal="100" zoomScaleSheetLayoutView="80" workbookViewId="0">
      <selection activeCell="Y99" sqref="Y99:Y112"/>
    </sheetView>
  </sheetViews>
  <sheetFormatPr defaultColWidth="9.140625" defaultRowHeight="15" x14ac:dyDescent="0.25"/>
  <cols>
    <col min="1" max="1" width="1.7109375" style="14" customWidth="1"/>
    <col min="2" max="2" width="5.7109375" style="14" customWidth="1"/>
    <col min="3" max="3" width="26.7109375" style="14" customWidth="1"/>
    <col min="4" max="5" width="10.7109375" style="14" customWidth="1"/>
    <col min="6" max="6" width="21.5703125" style="14" customWidth="1"/>
    <col min="7" max="7" width="4.85546875" style="17" hidden="1" customWidth="1"/>
    <col min="8" max="8" width="1.7109375" style="14" customWidth="1"/>
    <col min="9" max="9" width="5.7109375" style="14" customWidth="1"/>
    <col min="10" max="10" width="26.7109375" style="14" customWidth="1"/>
    <col min="11" max="12" width="10.7109375" style="14" customWidth="1"/>
    <col min="13" max="13" width="21.5703125" style="14" customWidth="1"/>
    <col min="14" max="14" width="3.7109375" style="17" hidden="1" customWidth="1"/>
    <col min="15" max="15" width="1.7109375" style="14" customWidth="1"/>
    <col min="16" max="16" width="9.5703125" style="14" bestFit="1" customWidth="1"/>
    <col min="17" max="17" width="21.5703125" style="14" bestFit="1" customWidth="1"/>
    <col min="18" max="18" width="13.85546875" style="14" bestFit="1" customWidth="1"/>
    <col min="19" max="21" width="10.7109375" style="14" customWidth="1"/>
    <col min="22" max="23" width="1.7109375" style="14" customWidth="1"/>
    <col min="24" max="24" width="9.140625" style="14"/>
    <col min="25" max="25" width="24" style="14" customWidth="1"/>
    <col min="26" max="26" width="15" style="14" bestFit="1" customWidth="1"/>
    <col min="27" max="29" width="10.7109375" style="14" customWidth="1"/>
    <col min="30" max="16384" width="9.140625" style="14"/>
  </cols>
  <sheetData>
    <row r="1" spans="1:29" ht="18.75" x14ac:dyDescent="0.25">
      <c r="A1" s="208" t="s">
        <v>122</v>
      </c>
      <c r="B1" s="208"/>
      <c r="C1" s="208"/>
      <c r="D1" s="208"/>
      <c r="E1" s="208"/>
      <c r="F1" s="208"/>
      <c r="G1" s="208"/>
      <c r="H1" s="208"/>
      <c r="I1" s="208"/>
      <c r="J1" s="208"/>
      <c r="K1" s="208"/>
      <c r="L1" s="208"/>
      <c r="M1" s="208"/>
      <c r="N1" s="208"/>
      <c r="O1" s="208" t="s">
        <v>38</v>
      </c>
      <c r="P1" s="208"/>
      <c r="Q1" s="208"/>
      <c r="R1" s="208"/>
      <c r="S1" s="208"/>
      <c r="T1" s="208"/>
      <c r="U1" s="208"/>
      <c r="V1" s="208"/>
      <c r="W1" s="208"/>
      <c r="X1" s="208"/>
      <c r="Y1" s="208"/>
      <c r="Z1" s="208"/>
      <c r="AA1" s="208"/>
      <c r="AB1" s="208"/>
      <c r="AC1" s="208"/>
    </row>
    <row r="3" spans="1:29" ht="18.75" x14ac:dyDescent="0.25">
      <c r="C3" s="62" t="s">
        <v>0</v>
      </c>
      <c r="D3" s="210"/>
      <c r="E3" s="210"/>
      <c r="F3" s="210"/>
      <c r="G3" s="91"/>
      <c r="H3" s="92"/>
      <c r="I3" s="92"/>
      <c r="J3" s="62" t="s">
        <v>33</v>
      </c>
      <c r="K3" s="209"/>
      <c r="L3" s="209"/>
      <c r="M3" s="92"/>
      <c r="N3" s="18"/>
      <c r="P3" s="211" t="s">
        <v>124</v>
      </c>
      <c r="Q3" s="211"/>
      <c r="R3" s="209"/>
      <c r="S3" s="209"/>
    </row>
    <row r="4" spans="1:29" ht="3" customHeight="1" thickBot="1" x14ac:dyDescent="0.3"/>
    <row r="5" spans="1:29" ht="16.5" customHeight="1" thickBot="1" x14ac:dyDescent="0.3">
      <c r="A5" s="197" t="s">
        <v>15</v>
      </c>
      <c r="B5" s="198"/>
      <c r="C5" s="198"/>
      <c r="D5" s="198"/>
      <c r="E5" s="198"/>
      <c r="F5" s="198"/>
      <c r="G5" s="198"/>
      <c r="H5" s="198"/>
      <c r="I5" s="198"/>
      <c r="J5" s="198"/>
      <c r="K5" s="198"/>
      <c r="L5" s="198"/>
      <c r="M5" s="199"/>
      <c r="N5" s="93"/>
      <c r="O5" s="197" t="s">
        <v>765</v>
      </c>
      <c r="P5" s="198"/>
      <c r="Q5" s="198"/>
      <c r="R5" s="198"/>
      <c r="S5" s="198"/>
      <c r="T5" s="198"/>
      <c r="U5" s="199"/>
      <c r="W5" s="197" t="s">
        <v>9</v>
      </c>
      <c r="X5" s="198"/>
      <c r="Y5" s="198"/>
      <c r="Z5" s="198"/>
      <c r="AA5" s="198"/>
      <c r="AB5" s="198"/>
      <c r="AC5" s="199"/>
    </row>
    <row r="6" spans="1:29" ht="16.5" customHeight="1" thickBot="1" x14ac:dyDescent="0.3">
      <c r="A6" s="23"/>
      <c r="B6" s="25" t="s">
        <v>131</v>
      </c>
      <c r="C6" s="24" t="s">
        <v>13</v>
      </c>
      <c r="D6" s="25" t="s">
        <v>32</v>
      </c>
      <c r="E6" s="25" t="s">
        <v>30</v>
      </c>
      <c r="F6" s="25" t="s">
        <v>8</v>
      </c>
      <c r="G6" s="94" t="s">
        <v>31</v>
      </c>
      <c r="H6" s="95"/>
      <c r="I6" s="25" t="s">
        <v>131</v>
      </c>
      <c r="J6" s="24" t="s">
        <v>13</v>
      </c>
      <c r="K6" s="25" t="s">
        <v>32</v>
      </c>
      <c r="L6" s="25" t="s">
        <v>30</v>
      </c>
      <c r="M6" s="26" t="s">
        <v>8</v>
      </c>
      <c r="N6" s="94" t="s">
        <v>31</v>
      </c>
      <c r="O6" s="29"/>
      <c r="P6" s="24" t="s">
        <v>30</v>
      </c>
      <c r="Q6" s="96" t="s">
        <v>8</v>
      </c>
      <c r="R6" s="25" t="s">
        <v>34</v>
      </c>
      <c r="S6" s="25" t="s">
        <v>32</v>
      </c>
      <c r="T6" s="25" t="s">
        <v>35</v>
      </c>
      <c r="U6" s="26" t="s">
        <v>36</v>
      </c>
      <c r="W6" s="29"/>
      <c r="X6" s="24" t="s">
        <v>30</v>
      </c>
      <c r="Y6" s="96" t="s">
        <v>8</v>
      </c>
      <c r="Z6" s="25" t="s">
        <v>34</v>
      </c>
      <c r="AA6" s="25" t="s">
        <v>32</v>
      </c>
      <c r="AB6" s="25" t="s">
        <v>35</v>
      </c>
      <c r="AC6" s="26" t="s">
        <v>36</v>
      </c>
    </row>
    <row r="7" spans="1:29" s="7" customFormat="1" ht="16.5" customHeight="1" x14ac:dyDescent="0.25">
      <c r="A7" s="9"/>
      <c r="B7" s="5"/>
      <c r="C7" s="64"/>
      <c r="D7" s="10"/>
      <c r="E7" s="5"/>
      <c r="F7" s="65"/>
      <c r="G7" s="32" t="e">
        <f t="shared" ref="G7:G38" si="0">VLOOKUP(E7,DESCRIPTIONS,5)</f>
        <v>#N/A</v>
      </c>
      <c r="H7" s="9"/>
      <c r="I7" s="12"/>
      <c r="J7" s="54"/>
      <c r="K7" s="4"/>
      <c r="L7" s="12"/>
      <c r="M7" s="66"/>
      <c r="N7" s="32" t="e">
        <f>VLOOKUP(L7,DESCRIPTIONS,5)</f>
        <v>#N/A</v>
      </c>
      <c r="O7" s="33"/>
      <c r="P7" s="137">
        <v>51001</v>
      </c>
      <c r="Q7" s="135" t="str">
        <f>IFERROR(VLOOKUP(P7,DESCRIPTIONS,3,FALSE), "")</f>
        <v>BASIC K-3</v>
      </c>
      <c r="R7" s="138">
        <f>IFERROR(VLOOKUP(P7,DESCRIPTIONS,9,FALSE), "")</f>
        <v>1001</v>
      </c>
      <c r="S7" s="3"/>
      <c r="T7" s="140">
        <f>SUMIF($E$7:$E$58,P7,$D$7:$D$58)+SUMIF($L$7:$L$58,P7,$K$7:$K$58)+SUMIF($E$64:$E$81,P7,$D$64:$D$81)+SUMIF($E$86:$E$97,P7,$D$86:$D$97)+SUMIF($E$102:$E$116,P7,$D$102:$D$116)+SUMIF($L$64:$L$89,P7,$K$64:$K$89)+SUMIF($L$94:$L$116,P7,$K$94:$K$116)</f>
        <v>0</v>
      </c>
      <c r="U7" s="136">
        <f>S7-T7</f>
        <v>0</v>
      </c>
      <c r="W7" s="33"/>
      <c r="X7" s="137">
        <v>51014</v>
      </c>
      <c r="Y7" s="135" t="str">
        <f t="shared" ref="Y7:Y27" si="1">IFERROR(VLOOKUP(X7,DESCRIPTIONS,3,FALSE), "")</f>
        <v>ESOL ELEM</v>
      </c>
      <c r="Z7" s="138">
        <f t="shared" ref="Z7:Z27" si="2">IFERROR(VLOOKUP(X7,DESCRIPTIONS,9,FALSE), "")</f>
        <v>1154</v>
      </c>
      <c r="AA7" s="3"/>
      <c r="AB7" s="140">
        <f t="shared" ref="AB7:AB27" si="3">SUMIF($E$7:$E$58,X7,$D$7:$D$58)+SUMIF($L$7:$L$58,X7,$K$7:$K$58)+SUMIF($E$64:$E$81,X7,$D$64:$D$81)+SUMIF($E$86:$E$97,X7,$D$86:$D$97)+SUMIF($E$102:$E$116,X7,$D$102:$D$116)+SUMIF($L$64:$L$89,X7,$K$64:$K$89)+SUMIF($L$94:$L$116,X7,$K$94:$K$116)</f>
        <v>0</v>
      </c>
      <c r="AC7" s="136">
        <f>AA7-AB7</f>
        <v>0</v>
      </c>
    </row>
    <row r="8" spans="1:29" s="7" customFormat="1" ht="16.5" customHeight="1" x14ac:dyDescent="0.25">
      <c r="A8" s="6"/>
      <c r="B8" s="12"/>
      <c r="C8" s="54"/>
      <c r="D8" s="4"/>
      <c r="E8" s="12"/>
      <c r="F8" s="66"/>
      <c r="G8" s="32" t="e">
        <f t="shared" si="0"/>
        <v>#N/A</v>
      </c>
      <c r="H8" s="6"/>
      <c r="I8" s="12"/>
      <c r="J8" s="54"/>
      <c r="K8" s="4"/>
      <c r="L8" s="195"/>
      <c r="M8" s="66"/>
      <c r="N8" s="32" t="e">
        <f t="shared" ref="N8:N15" si="4">VLOOKUP(L8,DESCRIPTIONS,5)</f>
        <v>#N/A</v>
      </c>
      <c r="O8" s="33"/>
      <c r="P8" s="137">
        <v>51002</v>
      </c>
      <c r="Q8" s="135" t="str">
        <f>IFERROR(VLOOKUP(P8,DESCRIPTIONS,3,FALSE), "")</f>
        <v>BASIC 4-6</v>
      </c>
      <c r="R8" s="138">
        <f>IFERROR(VLOOKUP(P8,DESCRIPTIONS,9,FALSE), "")</f>
        <v>1001</v>
      </c>
      <c r="S8" s="3"/>
      <c r="T8" s="140">
        <f>SUMIF($E$7:$E$58,P8,$D$7:$D$58)+SUMIF($L$7:$L$58,P8,$K$7:$K$58)+SUMIF($E$64:$E$81,P8,$D$64:$D$81)+SUMIF($E$86:$E$97,P8,$D$86:$D$97)+SUMIF($E$102:$E$116,P8,$D$102:$D$116)+SUMIF($L$64:$L$89,P8,$K$64:$K$89)+SUMIF($L$94:$L$116,P8,$K$94:$K$116)</f>
        <v>0</v>
      </c>
      <c r="U8" s="136">
        <f t="shared" ref="U8:U11" si="5">S8-T8</f>
        <v>0</v>
      </c>
      <c r="W8" s="33"/>
      <c r="X8" s="137">
        <v>51015</v>
      </c>
      <c r="Y8" s="135" t="str">
        <f t="shared" si="1"/>
        <v>TITLE I TEACHER</v>
      </c>
      <c r="Z8" s="138">
        <f t="shared" si="2"/>
        <v>418082</v>
      </c>
      <c r="AA8" s="3"/>
      <c r="AB8" s="140">
        <f t="shared" si="3"/>
        <v>0</v>
      </c>
      <c r="AC8" s="136">
        <f>AA8-AB8</f>
        <v>0</v>
      </c>
    </row>
    <row r="9" spans="1:29" s="7" customFormat="1" ht="16.5" customHeight="1" x14ac:dyDescent="0.25">
      <c r="A9" s="6"/>
      <c r="B9" s="12"/>
      <c r="C9" s="54"/>
      <c r="D9" s="4"/>
      <c r="E9" s="12"/>
      <c r="F9" s="66"/>
      <c r="G9" s="32" t="e">
        <f t="shared" si="0"/>
        <v>#N/A</v>
      </c>
      <c r="H9" s="6"/>
      <c r="I9" s="12"/>
      <c r="J9" s="54"/>
      <c r="K9" s="4"/>
      <c r="L9" s="195"/>
      <c r="M9" s="66"/>
      <c r="N9" s="32" t="e">
        <f t="shared" si="4"/>
        <v>#N/A</v>
      </c>
      <c r="O9" s="33"/>
      <c r="P9" s="137">
        <v>51010</v>
      </c>
      <c r="Q9" s="135" t="str">
        <f>IFERROR(VLOOKUP(P9,DESCRIPTIONS,3,FALSE), "")</f>
        <v>ESOL ELEM</v>
      </c>
      <c r="R9" s="138">
        <f>IFERROR(VLOOKUP(P9,DESCRIPTIONS,9,FALSE), "")</f>
        <v>1001</v>
      </c>
      <c r="S9" s="3"/>
      <c r="T9" s="140">
        <f>SUMIF($E$7:$E$58,P9,$D$7:$D$58)+SUMIF($L$7:$L$58,P9,$K$7:$K$58)+SUMIF($E$64:$E$81,P9,$D$64:$D$81)+SUMIF($E$86:$E$97,P9,$D$86:$D$97)+SUMIF($E$102:$E$116,P9,$D$102:$D$116)+SUMIF($L$64:$L$89,P9,$K$64:$K$89)+SUMIF($L$94:$L$116,P9,$K$94:$K$116)</f>
        <v>0</v>
      </c>
      <c r="U9" s="136">
        <f t="shared" si="5"/>
        <v>0</v>
      </c>
      <c r="W9" s="33"/>
      <c r="X9" s="137">
        <v>51018</v>
      </c>
      <c r="Y9" s="135" t="str">
        <f t="shared" si="1"/>
        <v>PHYSICAL ED ELEM</v>
      </c>
      <c r="Z9" s="138">
        <f t="shared" si="2"/>
        <v>1001</v>
      </c>
      <c r="AA9" s="3"/>
      <c r="AB9" s="140">
        <f t="shared" si="3"/>
        <v>0</v>
      </c>
      <c r="AC9" s="136">
        <f>AA9-AB9</f>
        <v>0</v>
      </c>
    </row>
    <row r="10" spans="1:29" s="7" customFormat="1" ht="16.5" customHeight="1" x14ac:dyDescent="0.25">
      <c r="A10" s="6"/>
      <c r="B10" s="12"/>
      <c r="C10" s="54"/>
      <c r="D10" s="4"/>
      <c r="E10" s="12"/>
      <c r="F10" s="66"/>
      <c r="G10" s="32" t="e">
        <f t="shared" si="0"/>
        <v>#N/A</v>
      </c>
      <c r="H10" s="6"/>
      <c r="I10" s="12"/>
      <c r="J10" s="54"/>
      <c r="K10" s="4"/>
      <c r="L10" s="195"/>
      <c r="M10" s="66"/>
      <c r="N10" s="32" t="e">
        <f t="shared" si="4"/>
        <v>#N/A</v>
      </c>
      <c r="O10" s="33"/>
      <c r="P10" s="137"/>
      <c r="Q10" s="135" t="str">
        <f>IFERROR(VLOOKUP(P10,DESCRIPTIONS,3,FALSE), "")</f>
        <v/>
      </c>
      <c r="R10" s="138" t="str">
        <f>IFERROR(VLOOKUP(P10,DESCRIPTIONS,9,FALSE), "")</f>
        <v/>
      </c>
      <c r="S10" s="3"/>
      <c r="T10" s="140">
        <f>SUMIF($E$7:$E$58,P10,$D$7:$D$58)+SUMIF($L$7:$L$58,P10,$K$7:$K$58)+SUMIF($E$64:$E$81,P10,$D$64:$D$81)+SUMIF($E$86:$E$97,P10,$D$86:$D$97)+SUMIF($E$102:$E$116,P10,$D$102:$D$116)+SUMIF($L$64:$L$89,P10,$K$64:$K$89)+SUMIF($L$94:$L$116,P10,$K$94:$K$116)</f>
        <v>0</v>
      </c>
      <c r="U10" s="136">
        <f t="shared" si="5"/>
        <v>0</v>
      </c>
      <c r="W10" s="33"/>
      <c r="X10" s="137">
        <v>51019</v>
      </c>
      <c r="Y10" s="135" t="str">
        <f t="shared" si="1"/>
        <v>ART-ELEM</v>
      </c>
      <c r="Z10" s="138">
        <f t="shared" si="2"/>
        <v>1141</v>
      </c>
      <c r="AA10" s="3"/>
      <c r="AB10" s="140">
        <f t="shared" si="3"/>
        <v>0</v>
      </c>
      <c r="AC10" s="136">
        <f t="shared" ref="AC10:AC23" si="6">AA10-AB10</f>
        <v>0</v>
      </c>
    </row>
    <row r="11" spans="1:29" s="7" customFormat="1" ht="16.5" customHeight="1" thickBot="1" x14ac:dyDescent="0.3">
      <c r="A11" s="6"/>
      <c r="B11" s="12"/>
      <c r="C11" s="54"/>
      <c r="D11" s="4"/>
      <c r="E11" s="12"/>
      <c r="F11" s="66"/>
      <c r="G11" s="32" t="e">
        <f t="shared" si="0"/>
        <v>#N/A</v>
      </c>
      <c r="H11" s="6"/>
      <c r="I11" s="12"/>
      <c r="J11" s="54"/>
      <c r="K11" s="4"/>
      <c r="L11" s="195"/>
      <c r="M11" s="66"/>
      <c r="N11" s="32" t="e">
        <f t="shared" si="4"/>
        <v>#N/A</v>
      </c>
      <c r="O11" s="33"/>
      <c r="P11" s="137"/>
      <c r="Q11" s="135" t="str">
        <f>IFERROR(VLOOKUP(P11,DESCRIPTIONS,3,FALSE), "")</f>
        <v/>
      </c>
      <c r="R11" s="138" t="str">
        <f>IFERROR(VLOOKUP(P11,DESCRIPTIONS,9,FALSE), "")</f>
        <v/>
      </c>
      <c r="S11" s="3"/>
      <c r="T11" s="140">
        <f>SUMIF($E$7:$E$58,P11,$D$7:$D$58)+SUMIF($L$7:$L$58,P11,$K$7:$K$58)+SUMIF($E$64:$E$81,P11,$D$64:$D$81)+SUMIF($E$86:$E$97,P11,$D$86:$D$97)+SUMIF($E$102:$E$116,P11,$D$102:$D$116)+SUMIF($L$64:$L$89,P11,$K$64:$K$89)+SUMIF($L$94:$L$116,P11,$K$94:$K$116)</f>
        <v>0</v>
      </c>
      <c r="U11" s="136">
        <f t="shared" si="5"/>
        <v>0</v>
      </c>
      <c r="W11" s="33"/>
      <c r="X11" s="137">
        <v>51020</v>
      </c>
      <c r="Y11" s="135" t="str">
        <f t="shared" si="1"/>
        <v>MUSIC ELEM</v>
      </c>
      <c r="Z11" s="138">
        <f t="shared" si="2"/>
        <v>1001</v>
      </c>
      <c r="AA11" s="3"/>
      <c r="AB11" s="140">
        <f t="shared" si="3"/>
        <v>0</v>
      </c>
      <c r="AC11" s="136">
        <f t="shared" si="6"/>
        <v>0</v>
      </c>
    </row>
    <row r="12" spans="1:29" s="7" customFormat="1" ht="16.5" customHeight="1" thickBot="1" x14ac:dyDescent="0.3">
      <c r="A12" s="6"/>
      <c r="B12" s="12"/>
      <c r="C12" s="54"/>
      <c r="D12" s="4"/>
      <c r="E12" s="12"/>
      <c r="F12" s="66"/>
      <c r="G12" s="32" t="e">
        <f t="shared" si="0"/>
        <v>#N/A</v>
      </c>
      <c r="H12" s="6"/>
      <c r="I12" s="12"/>
      <c r="J12" s="54"/>
      <c r="K12" s="4"/>
      <c r="L12" s="195"/>
      <c r="M12" s="66"/>
      <c r="N12" s="32" t="e">
        <f t="shared" si="4"/>
        <v>#N/A</v>
      </c>
      <c r="O12" s="36"/>
      <c r="P12" s="139"/>
      <c r="Q12" s="139"/>
      <c r="R12" s="37" t="s">
        <v>14</v>
      </c>
      <c r="S12" s="38">
        <f>SUM(S7:S11)</f>
        <v>0</v>
      </c>
      <c r="T12" s="38">
        <f>SUM(T7:T11)</f>
        <v>0</v>
      </c>
      <c r="U12" s="39">
        <f>S12-T12</f>
        <v>0</v>
      </c>
      <c r="W12" s="33"/>
      <c r="X12" s="137">
        <v>51021</v>
      </c>
      <c r="Y12" s="135" t="str">
        <f t="shared" si="1"/>
        <v>KINDERGARTEN</v>
      </c>
      <c r="Z12" s="138">
        <f t="shared" si="2"/>
        <v>424</v>
      </c>
      <c r="AA12" s="3"/>
      <c r="AB12" s="140">
        <f t="shared" si="3"/>
        <v>0</v>
      </c>
      <c r="AC12" s="136">
        <f t="shared" si="6"/>
        <v>0</v>
      </c>
    </row>
    <row r="13" spans="1:29" s="7" customFormat="1" ht="16.5" customHeight="1" thickBot="1" x14ac:dyDescent="0.3">
      <c r="A13" s="6"/>
      <c r="B13" s="12"/>
      <c r="C13" s="54"/>
      <c r="D13" s="4"/>
      <c r="E13" s="12"/>
      <c r="F13" s="66"/>
      <c r="G13" s="32" t="e">
        <f t="shared" si="0"/>
        <v>#N/A</v>
      </c>
      <c r="H13" s="6"/>
      <c r="I13" s="54"/>
      <c r="J13" s="54"/>
      <c r="K13" s="4"/>
      <c r="L13" s="12"/>
      <c r="M13" s="66"/>
      <c r="N13" s="32" t="e">
        <f t="shared" si="4"/>
        <v>#N/A</v>
      </c>
      <c r="O13" s="6"/>
      <c r="R13" s="53"/>
      <c r="S13" s="50"/>
      <c r="T13" s="50"/>
      <c r="U13" s="97"/>
      <c r="W13" s="33"/>
      <c r="X13" s="137">
        <v>51022</v>
      </c>
      <c r="Y13" s="135" t="str">
        <f t="shared" si="1"/>
        <v>KINDERGARTEN</v>
      </c>
      <c r="Z13" s="138">
        <f t="shared" si="2"/>
        <v>11141</v>
      </c>
      <c r="AA13" s="3"/>
      <c r="AB13" s="140">
        <f t="shared" si="3"/>
        <v>0</v>
      </c>
      <c r="AC13" s="136">
        <f t="shared" si="6"/>
        <v>0</v>
      </c>
    </row>
    <row r="14" spans="1:29" s="7" customFormat="1" ht="16.5" customHeight="1" thickBot="1" x14ac:dyDescent="0.3">
      <c r="A14" s="6"/>
      <c r="B14" s="12"/>
      <c r="C14" s="54"/>
      <c r="D14" s="4"/>
      <c r="E14" s="12"/>
      <c r="F14" s="66"/>
      <c r="G14" s="32" t="e">
        <f t="shared" si="0"/>
        <v>#N/A</v>
      </c>
      <c r="H14" s="6"/>
      <c r="I14" s="12"/>
      <c r="J14" s="54"/>
      <c r="K14" s="4"/>
      <c r="L14" s="12"/>
      <c r="M14" s="66"/>
      <c r="N14" s="32" t="e">
        <f t="shared" si="4"/>
        <v>#N/A</v>
      </c>
      <c r="O14" s="197" t="s">
        <v>766</v>
      </c>
      <c r="P14" s="198"/>
      <c r="Q14" s="198"/>
      <c r="R14" s="198"/>
      <c r="S14" s="198"/>
      <c r="T14" s="198"/>
      <c r="U14" s="199"/>
      <c r="W14" s="33"/>
      <c r="X14" s="137">
        <v>51023</v>
      </c>
      <c r="Y14" s="135" t="str">
        <f t="shared" si="1"/>
        <v>ELEM ED 1</v>
      </c>
      <c r="Z14" s="138">
        <f t="shared" si="2"/>
        <v>416</v>
      </c>
      <c r="AA14" s="3"/>
      <c r="AB14" s="140">
        <f t="shared" si="3"/>
        <v>0</v>
      </c>
      <c r="AC14" s="136">
        <f t="shared" si="6"/>
        <v>0</v>
      </c>
    </row>
    <row r="15" spans="1:29" s="7" customFormat="1" ht="16.5" customHeight="1" thickBot="1" x14ac:dyDescent="0.3">
      <c r="A15" s="6"/>
      <c r="B15" s="12"/>
      <c r="C15" s="54"/>
      <c r="D15" s="4"/>
      <c r="E15" s="12"/>
      <c r="F15" s="66"/>
      <c r="G15" s="32" t="e">
        <f t="shared" si="0"/>
        <v>#N/A</v>
      </c>
      <c r="H15" s="6"/>
      <c r="I15" s="12"/>
      <c r="J15" s="54"/>
      <c r="K15" s="4"/>
      <c r="L15" s="12"/>
      <c r="M15" s="66"/>
      <c r="N15" s="32" t="e">
        <f t="shared" si="4"/>
        <v>#N/A</v>
      </c>
      <c r="O15" s="29"/>
      <c r="P15" s="24" t="s">
        <v>30</v>
      </c>
      <c r="Q15" s="96" t="s">
        <v>8</v>
      </c>
      <c r="R15" s="25" t="s">
        <v>34</v>
      </c>
      <c r="S15" s="25" t="s">
        <v>32</v>
      </c>
      <c r="T15" s="25" t="s">
        <v>35</v>
      </c>
      <c r="U15" s="26" t="s">
        <v>36</v>
      </c>
      <c r="W15" s="33"/>
      <c r="X15" s="137">
        <v>51024</v>
      </c>
      <c r="Y15" s="135" t="str">
        <f t="shared" si="1"/>
        <v>ELEM ED 1</v>
      </c>
      <c r="Z15" s="138">
        <f t="shared" si="2"/>
        <v>11142</v>
      </c>
      <c r="AA15" s="3"/>
      <c r="AB15" s="140">
        <f t="shared" si="3"/>
        <v>0</v>
      </c>
      <c r="AC15" s="136">
        <f t="shared" si="6"/>
        <v>0</v>
      </c>
    </row>
    <row r="16" spans="1:29" s="7" customFormat="1" ht="16.5" customHeight="1" x14ac:dyDescent="0.25">
      <c r="A16" s="6"/>
      <c r="B16" s="12"/>
      <c r="C16" s="54"/>
      <c r="D16" s="4"/>
      <c r="E16" s="12"/>
      <c r="F16" s="66"/>
      <c r="G16" s="32" t="e">
        <f t="shared" si="0"/>
        <v>#N/A</v>
      </c>
      <c r="H16" s="6"/>
      <c r="I16" s="12"/>
      <c r="J16" s="54"/>
      <c r="K16" s="4"/>
      <c r="L16" s="12"/>
      <c r="M16" s="66"/>
      <c r="N16" s="32" t="e">
        <f t="shared" ref="N16:N52" si="7">VLOOKUP(L16,DESCRIPTIONS,5)</f>
        <v>#N/A</v>
      </c>
      <c r="O16" s="33"/>
      <c r="P16" s="137">
        <v>52001</v>
      </c>
      <c r="Q16" s="135" t="str">
        <f t="shared" ref="Q16:Q23" si="8">IFERROR(VLOOKUP(P16,DESCRIPTIONS,3,FALSE), "")</f>
        <v>LEVEL 111</v>
      </c>
      <c r="R16" s="138">
        <f t="shared" ref="R16:R23" si="9">IFERROR(VLOOKUP(P16,DESCRIPTIONS,9,FALSE), "")</f>
        <v>1001</v>
      </c>
      <c r="S16" s="3"/>
      <c r="T16" s="140">
        <f t="shared" ref="T16:T23" si="10">SUMIF($E$7:$E$58,P16,$D$7:$D$58)+SUMIF($L$7:$L$58,P16,$K$7:$K$58)+SUMIF($E$64:$E$81,P16,$D$64:$D$81)+SUMIF($E$86:$E$97,P16,$D$86:$D$97)+SUMIF($E$102:$E$116,P16,$D$102:$D$116)+SUMIF($L$64:$L$89,P16,$K$64:$K$89)+SUMIF($L$94:$L$116,P16,$K$94:$K$116)</f>
        <v>0</v>
      </c>
      <c r="U16" s="136">
        <f>S16-T16</f>
        <v>0</v>
      </c>
      <c r="W16" s="33"/>
      <c r="X16" s="137">
        <v>51025</v>
      </c>
      <c r="Y16" s="135" t="str">
        <f t="shared" si="1"/>
        <v>BASIC K-6</v>
      </c>
      <c r="Z16" s="138">
        <f t="shared" si="2"/>
        <v>593</v>
      </c>
      <c r="AA16" s="3"/>
      <c r="AB16" s="140">
        <f t="shared" si="3"/>
        <v>0</v>
      </c>
      <c r="AC16" s="136">
        <f t="shared" si="6"/>
        <v>0</v>
      </c>
    </row>
    <row r="17" spans="1:29" s="7" customFormat="1" ht="16.5" customHeight="1" x14ac:dyDescent="0.25">
      <c r="A17" s="6"/>
      <c r="B17" s="12"/>
      <c r="C17" s="54"/>
      <c r="D17" s="4"/>
      <c r="E17" s="12"/>
      <c r="F17" s="66"/>
      <c r="G17" s="32" t="e">
        <f t="shared" si="0"/>
        <v>#N/A</v>
      </c>
      <c r="H17" s="6"/>
      <c r="I17" s="12"/>
      <c r="J17" s="54"/>
      <c r="K17" s="4"/>
      <c r="L17" s="12"/>
      <c r="M17" s="66"/>
      <c r="N17" s="32" t="e">
        <f t="shared" si="7"/>
        <v>#N/A</v>
      </c>
      <c r="O17" s="33"/>
      <c r="P17" s="137">
        <v>52002</v>
      </c>
      <c r="Q17" s="135" t="str">
        <f t="shared" si="8"/>
        <v>LEVEL 112</v>
      </c>
      <c r="R17" s="138">
        <f t="shared" si="9"/>
        <v>1001</v>
      </c>
      <c r="S17" s="3"/>
      <c r="T17" s="140">
        <f t="shared" si="10"/>
        <v>0</v>
      </c>
      <c r="U17" s="136">
        <f t="shared" ref="U17:U21" si="11">S17-T17</f>
        <v>0</v>
      </c>
      <c r="W17" s="34"/>
      <c r="X17" s="137">
        <v>51030</v>
      </c>
      <c r="Y17" s="135" t="str">
        <f t="shared" si="1"/>
        <v>TECHNOLOGY ED ELEM</v>
      </c>
      <c r="Z17" s="138">
        <f t="shared" si="2"/>
        <v>1001</v>
      </c>
      <c r="AA17" s="3"/>
      <c r="AB17" s="140">
        <f t="shared" si="3"/>
        <v>0</v>
      </c>
      <c r="AC17" s="136">
        <f t="shared" si="6"/>
        <v>0</v>
      </c>
    </row>
    <row r="18" spans="1:29" s="7" customFormat="1" ht="16.5" customHeight="1" x14ac:dyDescent="0.25">
      <c r="A18" s="6"/>
      <c r="B18" s="12"/>
      <c r="C18" s="54"/>
      <c r="D18" s="4"/>
      <c r="E18" s="12"/>
      <c r="F18" s="66"/>
      <c r="G18" s="32" t="e">
        <f t="shared" si="0"/>
        <v>#N/A</v>
      </c>
      <c r="H18" s="6"/>
      <c r="I18" s="12"/>
      <c r="J18" s="54"/>
      <c r="K18" s="4"/>
      <c r="L18" s="195"/>
      <c r="M18" s="66"/>
      <c r="N18" s="32" t="e">
        <f t="shared" si="7"/>
        <v>#N/A</v>
      </c>
      <c r="O18" s="33"/>
      <c r="P18" s="137">
        <v>52004</v>
      </c>
      <c r="Q18" s="135" t="str">
        <f t="shared" si="8"/>
        <v>LEVEL 254</v>
      </c>
      <c r="R18" s="138">
        <f t="shared" si="9"/>
        <v>1001</v>
      </c>
      <c r="S18" s="3"/>
      <c r="T18" s="140">
        <f t="shared" si="10"/>
        <v>0</v>
      </c>
      <c r="U18" s="136">
        <f t="shared" si="11"/>
        <v>0</v>
      </c>
      <c r="W18" s="34"/>
      <c r="X18" s="137">
        <v>51034</v>
      </c>
      <c r="Y18" s="135" t="str">
        <f t="shared" si="1"/>
        <v>BASIC 4-6</v>
      </c>
      <c r="Z18" s="138">
        <f t="shared" si="2"/>
        <v>422</v>
      </c>
      <c r="AA18" s="3"/>
      <c r="AB18" s="140">
        <f t="shared" si="3"/>
        <v>0</v>
      </c>
      <c r="AC18" s="136">
        <f t="shared" si="6"/>
        <v>0</v>
      </c>
    </row>
    <row r="19" spans="1:29" s="7" customFormat="1" ht="16.5" customHeight="1" x14ac:dyDescent="0.25">
      <c r="A19" s="6"/>
      <c r="B19" s="12"/>
      <c r="C19" s="54"/>
      <c r="D19" s="4"/>
      <c r="E19" s="12"/>
      <c r="F19" s="66"/>
      <c r="G19" s="32" t="e">
        <f t="shared" si="0"/>
        <v>#N/A</v>
      </c>
      <c r="H19" s="6"/>
      <c r="I19" s="12"/>
      <c r="J19" s="54"/>
      <c r="K19" s="4"/>
      <c r="L19" s="12"/>
      <c r="M19" s="66"/>
      <c r="N19" s="32" t="e">
        <f t="shared" si="7"/>
        <v>#N/A</v>
      </c>
      <c r="O19" s="33"/>
      <c r="P19" s="137">
        <v>52005</v>
      </c>
      <c r="Q19" s="135" t="str">
        <f t="shared" si="8"/>
        <v>LEVEL 255</v>
      </c>
      <c r="R19" s="138">
        <f t="shared" si="9"/>
        <v>1001</v>
      </c>
      <c r="S19" s="3"/>
      <c r="T19" s="140">
        <f t="shared" si="10"/>
        <v>0</v>
      </c>
      <c r="U19" s="136">
        <f t="shared" si="11"/>
        <v>0</v>
      </c>
      <c r="W19" s="34"/>
      <c r="X19" s="137">
        <v>51045</v>
      </c>
      <c r="Y19" s="135" t="str">
        <f t="shared" si="1"/>
        <v>STRINGS MUSIC ELEM</v>
      </c>
      <c r="Z19" s="138">
        <f t="shared" si="2"/>
        <v>1126</v>
      </c>
      <c r="AA19" s="3"/>
      <c r="AB19" s="140">
        <f t="shared" si="3"/>
        <v>0</v>
      </c>
      <c r="AC19" s="136">
        <f t="shared" si="6"/>
        <v>0</v>
      </c>
    </row>
    <row r="20" spans="1:29" s="7" customFormat="1" ht="16.5" customHeight="1" x14ac:dyDescent="0.25">
      <c r="A20" s="6"/>
      <c r="B20" s="12"/>
      <c r="C20" s="54"/>
      <c r="D20" s="4"/>
      <c r="E20" s="12"/>
      <c r="F20" s="66"/>
      <c r="G20" s="32" t="e">
        <f t="shared" si="0"/>
        <v>#N/A</v>
      </c>
      <c r="H20" s="6"/>
      <c r="I20" s="12"/>
      <c r="J20" s="54"/>
      <c r="K20" s="4"/>
      <c r="L20" s="12"/>
      <c r="M20" s="66"/>
      <c r="N20" s="32" t="e">
        <f t="shared" si="7"/>
        <v>#N/A</v>
      </c>
      <c r="O20" s="33"/>
      <c r="P20" s="137">
        <v>52075</v>
      </c>
      <c r="Q20" s="135" t="str">
        <f t="shared" si="8"/>
        <v>GIFTED LEVEL 111</v>
      </c>
      <c r="R20" s="138">
        <f t="shared" si="9"/>
        <v>1001</v>
      </c>
      <c r="S20" s="3"/>
      <c r="T20" s="140">
        <f t="shared" si="10"/>
        <v>0</v>
      </c>
      <c r="U20" s="136">
        <f t="shared" si="11"/>
        <v>0</v>
      </c>
      <c r="W20" s="34"/>
      <c r="X20" s="137">
        <v>51065</v>
      </c>
      <c r="Y20" s="135" t="str">
        <f t="shared" si="1"/>
        <v>DROP OUT ELEM</v>
      </c>
      <c r="Z20" s="138">
        <f t="shared" si="2"/>
        <v>1001</v>
      </c>
      <c r="AA20" s="3"/>
      <c r="AB20" s="140">
        <f t="shared" si="3"/>
        <v>0</v>
      </c>
      <c r="AC20" s="136">
        <f t="shared" si="6"/>
        <v>0</v>
      </c>
    </row>
    <row r="21" spans="1:29" s="7" customFormat="1" ht="16.5" customHeight="1" x14ac:dyDescent="0.25">
      <c r="A21" s="6"/>
      <c r="B21" s="12"/>
      <c r="C21" s="54"/>
      <c r="D21" s="4"/>
      <c r="E21" s="12"/>
      <c r="F21" s="66"/>
      <c r="G21" s="32" t="e">
        <f t="shared" si="0"/>
        <v>#N/A</v>
      </c>
      <c r="H21" s="6"/>
      <c r="I21" s="12"/>
      <c r="J21" s="54"/>
      <c r="K21" s="4"/>
      <c r="L21" s="12"/>
      <c r="M21" s="66"/>
      <c r="N21" s="32" t="e">
        <f t="shared" si="7"/>
        <v>#N/A</v>
      </c>
      <c r="O21" s="33"/>
      <c r="P21" s="137">
        <v>52076</v>
      </c>
      <c r="Q21" s="135" t="str">
        <f t="shared" si="8"/>
        <v>GIFTED LEVEL 112</v>
      </c>
      <c r="R21" s="138">
        <f t="shared" si="9"/>
        <v>1001</v>
      </c>
      <c r="S21" s="3"/>
      <c r="T21" s="140">
        <f t="shared" si="10"/>
        <v>0</v>
      </c>
      <c r="U21" s="136">
        <f t="shared" si="11"/>
        <v>0</v>
      </c>
      <c r="W21" s="34"/>
      <c r="X21" s="137">
        <v>51066</v>
      </c>
      <c r="Y21" s="135" t="str">
        <f t="shared" si="1"/>
        <v>DROP OUT ELEM</v>
      </c>
      <c r="Z21" s="138">
        <f t="shared" si="2"/>
        <v>1001</v>
      </c>
      <c r="AA21" s="3"/>
      <c r="AB21" s="140">
        <f t="shared" si="3"/>
        <v>0</v>
      </c>
      <c r="AC21" s="136">
        <f t="shared" si="6"/>
        <v>0</v>
      </c>
    </row>
    <row r="22" spans="1:29" s="7" customFormat="1" ht="16.5" customHeight="1" x14ac:dyDescent="0.25">
      <c r="A22" s="6"/>
      <c r="B22" s="12"/>
      <c r="C22" s="54"/>
      <c r="D22" s="4"/>
      <c r="E22" s="12"/>
      <c r="F22" s="66"/>
      <c r="G22" s="32" t="e">
        <f t="shared" si="0"/>
        <v>#N/A</v>
      </c>
      <c r="H22" s="6"/>
      <c r="I22" s="12"/>
      <c r="J22" s="54"/>
      <c r="K22" s="4"/>
      <c r="L22" s="12"/>
      <c r="M22" s="66"/>
      <c r="N22" s="32" t="e">
        <f t="shared" si="7"/>
        <v>#N/A</v>
      </c>
      <c r="O22" s="33"/>
      <c r="P22" s="137"/>
      <c r="Q22" s="135" t="str">
        <f t="shared" si="8"/>
        <v/>
      </c>
      <c r="R22" s="138" t="str">
        <f t="shared" si="9"/>
        <v/>
      </c>
      <c r="S22" s="3"/>
      <c r="T22" s="140">
        <f t="shared" si="10"/>
        <v>0</v>
      </c>
      <c r="U22" s="136">
        <f t="shared" ref="U22:U23" si="12">S22-T22</f>
        <v>0</v>
      </c>
      <c r="W22" s="34"/>
      <c r="X22" s="137">
        <v>55017</v>
      </c>
      <c r="Y22" s="135" t="str">
        <f t="shared" si="1"/>
        <v>TITLE I PRE K</v>
      </c>
      <c r="Z22" s="138">
        <f t="shared" si="2"/>
        <v>514</v>
      </c>
      <c r="AA22" s="3"/>
      <c r="AB22" s="140">
        <f t="shared" si="3"/>
        <v>0</v>
      </c>
      <c r="AC22" s="136">
        <f t="shared" si="6"/>
        <v>0</v>
      </c>
    </row>
    <row r="23" spans="1:29" s="7" customFormat="1" ht="16.5" customHeight="1" thickBot="1" x14ac:dyDescent="0.3">
      <c r="A23" s="6"/>
      <c r="B23" s="12"/>
      <c r="C23" s="54"/>
      <c r="D23" s="4"/>
      <c r="E23" s="12"/>
      <c r="F23" s="66"/>
      <c r="G23" s="32" t="e">
        <f t="shared" si="0"/>
        <v>#N/A</v>
      </c>
      <c r="H23" s="6"/>
      <c r="I23" s="12"/>
      <c r="J23" s="54"/>
      <c r="K23" s="4"/>
      <c r="L23" s="12"/>
      <c r="M23" s="66"/>
      <c r="N23" s="32" t="e">
        <f t="shared" si="7"/>
        <v>#N/A</v>
      </c>
      <c r="O23" s="33"/>
      <c r="P23" s="137"/>
      <c r="Q23" s="135" t="str">
        <f t="shared" si="8"/>
        <v/>
      </c>
      <c r="R23" s="138" t="str">
        <f t="shared" si="9"/>
        <v/>
      </c>
      <c r="S23" s="3"/>
      <c r="T23" s="140">
        <f t="shared" si="10"/>
        <v>0</v>
      </c>
      <c r="U23" s="136">
        <f t="shared" si="12"/>
        <v>0</v>
      </c>
      <c r="W23" s="34"/>
      <c r="X23" s="137">
        <v>55021</v>
      </c>
      <c r="Y23" s="135" t="str">
        <f t="shared" si="1"/>
        <v>PRE-K HEADSTART</v>
      </c>
      <c r="Z23" s="138">
        <f t="shared" si="2"/>
        <v>418096</v>
      </c>
      <c r="AA23" s="3"/>
      <c r="AB23" s="140">
        <f t="shared" si="3"/>
        <v>0</v>
      </c>
      <c r="AC23" s="136">
        <f t="shared" si="6"/>
        <v>0</v>
      </c>
    </row>
    <row r="24" spans="1:29" s="7" customFormat="1" ht="16.5" customHeight="1" thickBot="1" x14ac:dyDescent="0.3">
      <c r="A24" s="6"/>
      <c r="B24" s="12"/>
      <c r="C24" s="54"/>
      <c r="D24" s="54"/>
      <c r="E24" s="54"/>
      <c r="F24" s="54"/>
      <c r="G24" s="32" t="e">
        <f t="shared" si="0"/>
        <v>#N/A</v>
      </c>
      <c r="H24" s="6"/>
      <c r="I24" s="12"/>
      <c r="J24" s="54"/>
      <c r="K24" s="4"/>
      <c r="L24" s="12"/>
      <c r="M24" s="66"/>
      <c r="N24" s="32" t="e">
        <f t="shared" si="7"/>
        <v>#N/A</v>
      </c>
      <c r="O24" s="36"/>
      <c r="P24" s="139"/>
      <c r="Q24" s="139"/>
      <c r="R24" s="37" t="s">
        <v>14</v>
      </c>
      <c r="S24" s="38">
        <f>SUM(S16:S23)</f>
        <v>0</v>
      </c>
      <c r="T24" s="38">
        <f>SUM(T16:T23)</f>
        <v>0</v>
      </c>
      <c r="U24" s="39">
        <f>S24-T24</f>
        <v>0</v>
      </c>
      <c r="W24" s="34"/>
      <c r="X24" s="137">
        <v>55022</v>
      </c>
      <c r="Y24" s="135" t="str">
        <f t="shared" si="1"/>
        <v>PRE-K HEADSTART</v>
      </c>
      <c r="Z24" s="138">
        <f t="shared" si="2"/>
        <v>563</v>
      </c>
      <c r="AA24" s="3"/>
      <c r="AB24" s="140">
        <f t="shared" si="3"/>
        <v>0</v>
      </c>
      <c r="AC24" s="136">
        <f t="shared" ref="AC24:AC27" si="13">AA24-AB24</f>
        <v>0</v>
      </c>
    </row>
    <row r="25" spans="1:29" s="7" customFormat="1" ht="16.5" customHeight="1" thickBot="1" x14ac:dyDescent="0.3">
      <c r="A25" s="6"/>
      <c r="B25" s="12"/>
      <c r="C25" s="54"/>
      <c r="D25" s="4"/>
      <c r="E25" s="12"/>
      <c r="F25" s="66"/>
      <c r="G25" s="32" t="e">
        <f t="shared" si="0"/>
        <v>#N/A</v>
      </c>
      <c r="H25" s="6"/>
      <c r="I25" s="12"/>
      <c r="J25" s="54"/>
      <c r="K25" s="4"/>
      <c r="L25" s="12"/>
      <c r="M25" s="66"/>
      <c r="N25" s="32" t="e">
        <f t="shared" si="7"/>
        <v>#N/A</v>
      </c>
      <c r="W25" s="34"/>
      <c r="X25" s="137"/>
      <c r="Y25" s="135" t="str">
        <f t="shared" si="1"/>
        <v/>
      </c>
      <c r="Z25" s="138" t="str">
        <f t="shared" si="2"/>
        <v/>
      </c>
      <c r="AA25" s="3"/>
      <c r="AB25" s="140">
        <f t="shared" si="3"/>
        <v>0</v>
      </c>
      <c r="AC25" s="136">
        <f t="shared" si="13"/>
        <v>0</v>
      </c>
    </row>
    <row r="26" spans="1:29" s="7" customFormat="1" ht="16.5" customHeight="1" thickBot="1" x14ac:dyDescent="0.3">
      <c r="A26" s="6"/>
      <c r="B26" s="12"/>
      <c r="C26" s="54"/>
      <c r="D26" s="4"/>
      <c r="E26" s="12"/>
      <c r="F26" s="66"/>
      <c r="G26" s="32" t="e">
        <f t="shared" si="0"/>
        <v>#N/A</v>
      </c>
      <c r="H26" s="6"/>
      <c r="I26" s="12"/>
      <c r="J26" s="54"/>
      <c r="K26" s="4"/>
      <c r="L26" s="12"/>
      <c r="M26" s="66"/>
      <c r="N26" s="32" t="e">
        <f t="shared" si="7"/>
        <v>#N/A</v>
      </c>
      <c r="O26" s="197" t="s">
        <v>37</v>
      </c>
      <c r="P26" s="198"/>
      <c r="Q26" s="198"/>
      <c r="R26" s="198"/>
      <c r="S26" s="198"/>
      <c r="T26" s="198"/>
      <c r="U26" s="199"/>
      <c r="W26" s="34"/>
      <c r="X26" s="137"/>
      <c r="Y26" s="135" t="str">
        <f t="shared" si="1"/>
        <v/>
      </c>
      <c r="Z26" s="138" t="str">
        <f t="shared" si="2"/>
        <v/>
      </c>
      <c r="AA26" s="3"/>
      <c r="AB26" s="140">
        <f t="shared" si="3"/>
        <v>0</v>
      </c>
      <c r="AC26" s="136">
        <f t="shared" si="13"/>
        <v>0</v>
      </c>
    </row>
    <row r="27" spans="1:29" s="7" customFormat="1" ht="16.5" customHeight="1" thickBot="1" x14ac:dyDescent="0.3">
      <c r="A27" s="6"/>
      <c r="B27" s="12"/>
      <c r="C27" s="54"/>
      <c r="D27" s="4"/>
      <c r="E27" s="12"/>
      <c r="F27" s="66"/>
      <c r="G27" s="32" t="e">
        <f t="shared" si="0"/>
        <v>#N/A</v>
      </c>
      <c r="H27" s="6"/>
      <c r="I27" s="12"/>
      <c r="J27" s="54"/>
      <c r="K27" s="4"/>
      <c r="L27" s="12"/>
      <c r="M27" s="66"/>
      <c r="N27" s="32" t="e">
        <f t="shared" si="7"/>
        <v>#N/A</v>
      </c>
      <c r="O27" s="29"/>
      <c r="P27" s="24" t="s">
        <v>30</v>
      </c>
      <c r="Q27" s="96" t="s">
        <v>8</v>
      </c>
      <c r="R27" s="25" t="s">
        <v>34</v>
      </c>
      <c r="S27" s="25" t="s">
        <v>32</v>
      </c>
      <c r="T27" s="25" t="s">
        <v>35</v>
      </c>
      <c r="U27" s="26" t="s">
        <v>36</v>
      </c>
      <c r="W27" s="34"/>
      <c r="X27" s="137"/>
      <c r="Y27" s="135" t="str">
        <f t="shared" si="1"/>
        <v/>
      </c>
      <c r="Z27" s="138" t="str">
        <f t="shared" si="2"/>
        <v/>
      </c>
      <c r="AA27" s="3"/>
      <c r="AB27" s="140">
        <f t="shared" si="3"/>
        <v>0</v>
      </c>
      <c r="AC27" s="136">
        <f t="shared" si="13"/>
        <v>0</v>
      </c>
    </row>
    <row r="28" spans="1:29" s="7" customFormat="1" ht="16.5" customHeight="1" thickBot="1" x14ac:dyDescent="0.3">
      <c r="A28" s="6"/>
      <c r="B28" s="12"/>
      <c r="C28" s="54"/>
      <c r="D28" s="54"/>
      <c r="E28" s="54"/>
      <c r="F28" s="54"/>
      <c r="G28" s="32" t="e">
        <f t="shared" si="0"/>
        <v>#N/A</v>
      </c>
      <c r="H28" s="6"/>
      <c r="I28" s="12"/>
      <c r="J28" s="54"/>
      <c r="K28" s="4"/>
      <c r="L28" s="12"/>
      <c r="M28" s="66"/>
      <c r="N28" s="32" t="e">
        <f t="shared" si="7"/>
        <v>#N/A</v>
      </c>
      <c r="O28" s="33"/>
      <c r="P28" s="142">
        <v>51005</v>
      </c>
      <c r="Q28" s="135" t="str">
        <f t="shared" ref="Q28:Q44" si="14">IFERROR(VLOOKUP(P28,DESCRIPTIONS,3,FALSE), "")</f>
        <v>BASIC K-3</v>
      </c>
      <c r="R28" s="138">
        <f t="shared" ref="R28:R44" si="15">IFERROR(VLOOKUP(P28,DESCRIPTIONS,9,FALSE), "")</f>
        <v>11152</v>
      </c>
      <c r="S28" s="3"/>
      <c r="T28" s="140">
        <f t="shared" ref="T28:T44" si="16">SUMIF($E$7:$E$58,P28,$D$7:$D$58)+SUMIF($L$7:$L$58,P28,$K$7:$K$58)+SUMIF($E$64:$E$81,P28,$D$64:$D$81)+SUMIF($E$86:$E$97,P28,$D$86:$D$97)+SUMIF($E$102:$E$116,P28,$D$102:$D$116)+SUMIF($L$64:$L$89,P28,$K$64:$K$89)+SUMIF($L$94:$L$116,P28,$K$94:$K$116)</f>
        <v>0</v>
      </c>
      <c r="U28" s="136">
        <f>S28-T28</f>
        <v>0</v>
      </c>
      <c r="W28" s="141"/>
      <c r="X28" s="139"/>
      <c r="Y28" s="139"/>
      <c r="Z28" s="37" t="s">
        <v>14</v>
      </c>
      <c r="AA28" s="38">
        <f>SUM(AA7:AA27)</f>
        <v>0</v>
      </c>
      <c r="AB28" s="38">
        <f>SUM(AB7:AB27)</f>
        <v>0</v>
      </c>
      <c r="AC28" s="39">
        <f>AA28-AB28</f>
        <v>0</v>
      </c>
    </row>
    <row r="29" spans="1:29" s="7" customFormat="1" ht="16.5" customHeight="1" thickBot="1" x14ac:dyDescent="0.3">
      <c r="A29" s="6"/>
      <c r="B29" s="12"/>
      <c r="C29" s="54"/>
      <c r="D29" s="4"/>
      <c r="E29" s="12"/>
      <c r="F29" s="66"/>
      <c r="G29" s="32" t="e">
        <f t="shared" si="0"/>
        <v>#N/A</v>
      </c>
      <c r="H29" s="6"/>
      <c r="I29" s="12"/>
      <c r="J29" s="54"/>
      <c r="K29" s="4"/>
      <c r="L29" s="12"/>
      <c r="M29" s="66"/>
      <c r="N29" s="32" t="e">
        <f t="shared" si="7"/>
        <v>#N/A</v>
      </c>
      <c r="O29" s="33"/>
      <c r="P29" s="137">
        <v>51006</v>
      </c>
      <c r="Q29" s="135" t="str">
        <f t="shared" si="14"/>
        <v>BASIC 4-6</v>
      </c>
      <c r="R29" s="138">
        <f t="shared" si="15"/>
        <v>11152</v>
      </c>
      <c r="S29" s="3"/>
      <c r="T29" s="140">
        <f t="shared" si="16"/>
        <v>0</v>
      </c>
      <c r="U29" s="136">
        <f t="shared" ref="U29:U44" si="17">S29-T29</f>
        <v>0</v>
      </c>
    </row>
    <row r="30" spans="1:29" s="7" customFormat="1" ht="16.5" customHeight="1" thickBot="1" x14ac:dyDescent="0.3">
      <c r="A30" s="6"/>
      <c r="B30" s="12"/>
      <c r="C30" s="54"/>
      <c r="D30" s="4"/>
      <c r="E30" s="12"/>
      <c r="F30" s="66"/>
      <c r="G30" s="32" t="e">
        <f t="shared" si="0"/>
        <v>#N/A</v>
      </c>
      <c r="H30" s="6"/>
      <c r="I30" s="12"/>
      <c r="J30" s="54"/>
      <c r="K30" s="4"/>
      <c r="L30" s="12"/>
      <c r="M30" s="66"/>
      <c r="N30" s="32" t="e">
        <f t="shared" si="7"/>
        <v>#N/A</v>
      </c>
      <c r="O30" s="33"/>
      <c r="P30" s="137">
        <v>51029</v>
      </c>
      <c r="Q30" s="135" t="str">
        <f t="shared" si="14"/>
        <v>PRIMARY PREP ELEM</v>
      </c>
      <c r="R30" s="138">
        <f t="shared" si="15"/>
        <v>38</v>
      </c>
      <c r="S30" s="3"/>
      <c r="T30" s="140">
        <f t="shared" si="16"/>
        <v>0</v>
      </c>
      <c r="U30" s="136">
        <f t="shared" si="17"/>
        <v>0</v>
      </c>
      <c r="W30" s="197" t="s">
        <v>10</v>
      </c>
      <c r="X30" s="198"/>
      <c r="Y30" s="198"/>
      <c r="Z30" s="198"/>
      <c r="AA30" s="198"/>
      <c r="AB30" s="198"/>
      <c r="AC30" s="199"/>
    </row>
    <row r="31" spans="1:29" s="7" customFormat="1" ht="16.5" customHeight="1" thickBot="1" x14ac:dyDescent="0.3">
      <c r="A31" s="6"/>
      <c r="B31" s="12"/>
      <c r="C31" s="54"/>
      <c r="D31" s="4"/>
      <c r="E31" s="12"/>
      <c r="F31" s="66"/>
      <c r="G31" s="32" t="e">
        <f t="shared" si="0"/>
        <v>#N/A</v>
      </c>
      <c r="H31" s="6"/>
      <c r="I31" s="12"/>
      <c r="J31" s="54"/>
      <c r="K31" s="4"/>
      <c r="L31" s="12"/>
      <c r="M31" s="66"/>
      <c r="N31" s="32" t="e">
        <f t="shared" si="7"/>
        <v>#N/A</v>
      </c>
      <c r="O31" s="33"/>
      <c r="P31" s="137">
        <v>51054</v>
      </c>
      <c r="Q31" s="135" t="str">
        <f t="shared" si="14"/>
        <v>BASIC K-3</v>
      </c>
      <c r="R31" s="138">
        <f t="shared" si="15"/>
        <v>449011</v>
      </c>
      <c r="S31" s="3"/>
      <c r="T31" s="140">
        <f t="shared" si="16"/>
        <v>0</v>
      </c>
      <c r="U31" s="136">
        <f t="shared" si="17"/>
        <v>0</v>
      </c>
      <c r="W31" s="29"/>
      <c r="X31" s="24" t="s">
        <v>30</v>
      </c>
      <c r="Y31" s="96" t="s">
        <v>8</v>
      </c>
      <c r="Z31" s="25" t="s">
        <v>34</v>
      </c>
      <c r="AA31" s="25" t="s">
        <v>32</v>
      </c>
      <c r="AB31" s="25" t="s">
        <v>35</v>
      </c>
      <c r="AC31" s="26" t="s">
        <v>36</v>
      </c>
    </row>
    <row r="32" spans="1:29" s="7" customFormat="1" ht="16.5" customHeight="1" x14ac:dyDescent="0.25">
      <c r="A32" s="6"/>
      <c r="B32" s="12"/>
      <c r="C32" s="54"/>
      <c r="D32" s="54"/>
      <c r="E32" s="54"/>
      <c r="F32" s="54"/>
      <c r="G32" s="32" t="e">
        <f t="shared" si="0"/>
        <v>#N/A</v>
      </c>
      <c r="H32" s="6"/>
      <c r="I32" s="12"/>
      <c r="J32" s="54"/>
      <c r="K32" s="4"/>
      <c r="L32" s="12"/>
      <c r="M32" s="66"/>
      <c r="N32" s="32" t="e">
        <f t="shared" si="7"/>
        <v>#N/A</v>
      </c>
      <c r="O32" s="33"/>
      <c r="P32" s="137">
        <v>51055</v>
      </c>
      <c r="Q32" s="135" t="str">
        <f t="shared" si="14"/>
        <v>BASIC 4-6</v>
      </c>
      <c r="R32" s="138">
        <f t="shared" si="15"/>
        <v>449011</v>
      </c>
      <c r="S32" s="3"/>
      <c r="T32" s="140">
        <f t="shared" si="16"/>
        <v>0</v>
      </c>
      <c r="U32" s="136">
        <f t="shared" si="17"/>
        <v>0</v>
      </c>
      <c r="W32" s="144"/>
      <c r="X32" s="143">
        <v>52010</v>
      </c>
      <c r="Y32" s="135" t="str">
        <f t="shared" ref="Y32:Y58" si="18">IFERROR(VLOOKUP(X32,DESCRIPTIONS,3,FALSE), "")</f>
        <v>ADAPTIVE PHYS ED</v>
      </c>
      <c r="Z32" s="138">
        <f t="shared" ref="Z32:Z58" si="19">IFERROR(VLOOKUP(X32,DESCRIPTIONS,9,FALSE), "")</f>
        <v>1001</v>
      </c>
      <c r="AA32" s="11"/>
      <c r="AB32" s="140">
        <f t="shared" ref="AB32:AB58" si="20">SUMIF($E$7:$E$58,X32,$D$7:$D$58)+SUMIF($L$7:$L$58,X32,$K$7:$K$58)+SUMIF($E$64:$E$81,X32,$D$64:$D$81)+SUMIF($E$86:$E$97,X32,$D$86:$D$97)+SUMIF($E$102:$E$116,X32,$D$102:$D$116)+SUMIF($L$64:$L$89,X32,$K$64:$K$89)+SUMIF($L$94:$L$116,X32,$K$94:$K$116)</f>
        <v>0</v>
      </c>
      <c r="AC32" s="136">
        <f t="shared" ref="AC32:AC47" si="21">AA32-AB32</f>
        <v>0</v>
      </c>
    </row>
    <row r="33" spans="1:29" s="7" customFormat="1" ht="16.5" customHeight="1" x14ac:dyDescent="0.25">
      <c r="A33" s="6"/>
      <c r="B33" s="180"/>
      <c r="C33" s="54"/>
      <c r="D33" s="4"/>
      <c r="E33" s="12"/>
      <c r="F33" s="66"/>
      <c r="G33" s="32" t="e">
        <f t="shared" si="0"/>
        <v>#N/A</v>
      </c>
      <c r="H33" s="6"/>
      <c r="I33" s="180"/>
      <c r="J33" s="54"/>
      <c r="K33" s="4"/>
      <c r="L33" s="180"/>
      <c r="M33" s="66"/>
      <c r="N33" s="32" t="e">
        <f t="shared" si="7"/>
        <v>#N/A</v>
      </c>
      <c r="O33" s="33"/>
      <c r="P33" s="137">
        <v>51060</v>
      </c>
      <c r="Q33" s="135" t="str">
        <f t="shared" si="14"/>
        <v>SMALL SCHOOL UNIT</v>
      </c>
      <c r="R33" s="138">
        <f t="shared" si="15"/>
        <v>1990</v>
      </c>
      <c r="S33" s="3"/>
      <c r="T33" s="140">
        <f t="shared" si="16"/>
        <v>0</v>
      </c>
      <c r="U33" s="136">
        <f t="shared" si="17"/>
        <v>0</v>
      </c>
      <c r="W33" s="33"/>
      <c r="X33" s="137">
        <v>52011</v>
      </c>
      <c r="Y33" s="135" t="str">
        <f t="shared" si="18"/>
        <v>OCCUPATIONAL THERAPY</v>
      </c>
      <c r="Z33" s="138">
        <f t="shared" si="19"/>
        <v>1001</v>
      </c>
      <c r="AA33" s="192"/>
      <c r="AB33" s="140">
        <f t="shared" si="20"/>
        <v>0</v>
      </c>
      <c r="AC33" s="136">
        <f t="shared" si="21"/>
        <v>0</v>
      </c>
    </row>
    <row r="34" spans="1:29" s="7" customFormat="1" ht="16.5" customHeight="1" x14ac:dyDescent="0.25">
      <c r="A34" s="6"/>
      <c r="B34" s="180"/>
      <c r="C34" s="54"/>
      <c r="D34" s="4"/>
      <c r="E34" s="12"/>
      <c r="F34" s="66"/>
      <c r="G34" s="32" t="e">
        <f t="shared" si="0"/>
        <v>#N/A</v>
      </c>
      <c r="H34" s="6"/>
      <c r="I34" s="180"/>
      <c r="J34" s="54"/>
      <c r="K34" s="4"/>
      <c r="L34" s="180"/>
      <c r="M34" s="66"/>
      <c r="N34" s="32" t="e">
        <f t="shared" si="7"/>
        <v>#N/A</v>
      </c>
      <c r="O34" s="33"/>
      <c r="P34" s="137">
        <v>51061</v>
      </c>
      <c r="Q34" s="135" t="str">
        <f t="shared" si="14"/>
        <v>SMALL SCHOOL UNIT</v>
      </c>
      <c r="R34" s="138">
        <f t="shared" si="15"/>
        <v>1990</v>
      </c>
      <c r="S34" s="3"/>
      <c r="T34" s="140">
        <f t="shared" si="16"/>
        <v>0</v>
      </c>
      <c r="U34" s="136">
        <f t="shared" si="17"/>
        <v>0</v>
      </c>
      <c r="W34" s="33"/>
      <c r="X34" s="137">
        <v>52012</v>
      </c>
      <c r="Y34" s="135" t="str">
        <f t="shared" si="18"/>
        <v>PHYSICAL THERAPY</v>
      </c>
      <c r="Z34" s="138">
        <f t="shared" si="19"/>
        <v>1001</v>
      </c>
      <c r="AA34" s="192"/>
      <c r="AB34" s="140">
        <f t="shared" si="20"/>
        <v>0</v>
      </c>
      <c r="AC34" s="136">
        <f t="shared" si="21"/>
        <v>0</v>
      </c>
    </row>
    <row r="35" spans="1:29" s="7" customFormat="1" ht="16.5" customHeight="1" x14ac:dyDescent="0.25">
      <c r="A35" s="6"/>
      <c r="B35" s="180"/>
      <c r="C35" s="54"/>
      <c r="D35" s="4"/>
      <c r="E35" s="195"/>
      <c r="F35" s="54"/>
      <c r="G35" s="32" t="e">
        <f t="shared" si="0"/>
        <v>#N/A</v>
      </c>
      <c r="H35" s="6"/>
      <c r="I35" s="180"/>
      <c r="J35" s="54"/>
      <c r="K35" s="4"/>
      <c r="L35" s="180"/>
      <c r="M35" s="66"/>
      <c r="N35" s="32" t="e">
        <f t="shared" si="7"/>
        <v>#N/A</v>
      </c>
      <c r="O35" s="33"/>
      <c r="P35" s="137">
        <v>51070</v>
      </c>
      <c r="Q35" s="135" t="str">
        <f t="shared" si="14"/>
        <v>ELEM ED 1</v>
      </c>
      <c r="R35" s="138">
        <f t="shared" si="15"/>
        <v>449014</v>
      </c>
      <c r="S35" s="3"/>
      <c r="T35" s="140">
        <f t="shared" si="16"/>
        <v>0</v>
      </c>
      <c r="U35" s="136">
        <f t="shared" si="17"/>
        <v>0</v>
      </c>
      <c r="W35" s="33"/>
      <c r="X35" s="137">
        <v>52014</v>
      </c>
      <c r="Y35" s="135" t="str">
        <f t="shared" si="18"/>
        <v>PRESCH HANDICAP</v>
      </c>
      <c r="Z35" s="138">
        <f t="shared" si="19"/>
        <v>1001</v>
      </c>
      <c r="AA35" s="192"/>
      <c r="AB35" s="140">
        <f t="shared" si="20"/>
        <v>0</v>
      </c>
      <c r="AC35" s="136">
        <f t="shared" si="21"/>
        <v>0</v>
      </c>
    </row>
    <row r="36" spans="1:29" s="7" customFormat="1" ht="16.5" customHeight="1" x14ac:dyDescent="0.25">
      <c r="A36" s="6"/>
      <c r="B36" s="180"/>
      <c r="C36" s="54"/>
      <c r="D36" s="4"/>
      <c r="E36" s="195"/>
      <c r="F36" s="54"/>
      <c r="G36" s="32" t="e">
        <f t="shared" si="0"/>
        <v>#N/A</v>
      </c>
      <c r="H36" s="6"/>
      <c r="I36" s="180"/>
      <c r="J36" s="54"/>
      <c r="K36" s="4"/>
      <c r="L36" s="180"/>
      <c r="M36" s="66"/>
      <c r="N36" s="32" t="e">
        <f t="shared" si="7"/>
        <v>#N/A</v>
      </c>
      <c r="O36" s="33"/>
      <c r="P36" s="142">
        <v>52006</v>
      </c>
      <c r="Q36" s="135" t="str">
        <f t="shared" si="14"/>
        <v>LEVEL 111</v>
      </c>
      <c r="R36" s="138">
        <f t="shared" si="15"/>
        <v>1001</v>
      </c>
      <c r="S36" s="3"/>
      <c r="T36" s="140">
        <f t="shared" si="16"/>
        <v>0</v>
      </c>
      <c r="U36" s="136">
        <f t="shared" si="17"/>
        <v>0</v>
      </c>
      <c r="W36" s="33"/>
      <c r="X36" s="137">
        <v>52017</v>
      </c>
      <c r="Y36" s="135" t="str">
        <f t="shared" si="18"/>
        <v>SPEECH/LANG PATH</v>
      </c>
      <c r="Z36" s="138">
        <f t="shared" si="19"/>
        <v>1001</v>
      </c>
      <c r="AA36" s="192"/>
      <c r="AB36" s="140">
        <f t="shared" si="20"/>
        <v>0</v>
      </c>
      <c r="AC36" s="136">
        <f t="shared" si="21"/>
        <v>0</v>
      </c>
    </row>
    <row r="37" spans="1:29" s="7" customFormat="1" ht="16.5" customHeight="1" x14ac:dyDescent="0.25">
      <c r="A37" s="6"/>
      <c r="B37" s="12"/>
      <c r="C37" s="54"/>
      <c r="D37" s="4"/>
      <c r="E37" s="12"/>
      <c r="F37" s="66"/>
      <c r="G37" s="32" t="e">
        <f t="shared" si="0"/>
        <v>#N/A</v>
      </c>
      <c r="H37" s="6"/>
      <c r="I37" s="12"/>
      <c r="J37" s="54"/>
      <c r="K37" s="4"/>
      <c r="L37" s="12"/>
      <c r="M37" s="66"/>
      <c r="N37" s="32" t="e">
        <f t="shared" si="7"/>
        <v>#N/A</v>
      </c>
      <c r="O37" s="33"/>
      <c r="P37" s="142">
        <v>52007</v>
      </c>
      <c r="Q37" s="135" t="str">
        <f t="shared" si="14"/>
        <v>LEVEL 112</v>
      </c>
      <c r="R37" s="138">
        <f t="shared" si="15"/>
        <v>1001</v>
      </c>
      <c r="S37" s="3"/>
      <c r="T37" s="140">
        <f t="shared" si="16"/>
        <v>0</v>
      </c>
      <c r="U37" s="136">
        <f t="shared" si="17"/>
        <v>0</v>
      </c>
      <c r="W37" s="33"/>
      <c r="X37" s="137">
        <v>52019</v>
      </c>
      <c r="Y37" s="135" t="str">
        <f t="shared" si="18"/>
        <v>HEARING IMPAIRED</v>
      </c>
      <c r="Z37" s="138">
        <f t="shared" si="19"/>
        <v>1001</v>
      </c>
      <c r="AA37" s="3"/>
      <c r="AB37" s="140">
        <f t="shared" si="20"/>
        <v>0</v>
      </c>
      <c r="AC37" s="136">
        <f t="shared" si="21"/>
        <v>0</v>
      </c>
    </row>
    <row r="38" spans="1:29" s="7" customFormat="1" ht="16.5" customHeight="1" x14ac:dyDescent="0.25">
      <c r="A38" s="6"/>
      <c r="B38" s="12"/>
      <c r="C38" s="54"/>
      <c r="D38" s="4"/>
      <c r="E38" s="12"/>
      <c r="F38" s="66"/>
      <c r="G38" s="32" t="e">
        <f t="shared" si="0"/>
        <v>#N/A</v>
      </c>
      <c r="H38" s="6"/>
      <c r="I38" s="12"/>
      <c r="J38" s="54"/>
      <c r="K38" s="4"/>
      <c r="L38" s="12"/>
      <c r="M38" s="66"/>
      <c r="N38" s="32" t="e">
        <f t="shared" si="7"/>
        <v>#N/A</v>
      </c>
      <c r="O38" s="33"/>
      <c r="P38" s="137">
        <v>52009</v>
      </c>
      <c r="Q38" s="135" t="str">
        <f t="shared" si="14"/>
        <v>LEVEL 112</v>
      </c>
      <c r="R38" s="138">
        <f t="shared" si="15"/>
        <v>449011</v>
      </c>
      <c r="S38" s="3"/>
      <c r="T38" s="140">
        <f t="shared" si="16"/>
        <v>0</v>
      </c>
      <c r="U38" s="136">
        <f t="shared" si="17"/>
        <v>0</v>
      </c>
      <c r="W38" s="33"/>
      <c r="X38" s="137">
        <v>52021</v>
      </c>
      <c r="Y38" s="135" t="str">
        <f t="shared" si="18"/>
        <v>SPEC LRN DIS</v>
      </c>
      <c r="Z38" s="138">
        <f t="shared" si="19"/>
        <v>418014</v>
      </c>
      <c r="AA38" s="3"/>
      <c r="AB38" s="140">
        <f t="shared" si="20"/>
        <v>0</v>
      </c>
      <c r="AC38" s="136">
        <f t="shared" si="21"/>
        <v>0</v>
      </c>
    </row>
    <row r="39" spans="1:29" s="7" customFormat="1" ht="16.5" customHeight="1" x14ac:dyDescent="0.25">
      <c r="A39" s="6"/>
      <c r="B39" s="12"/>
      <c r="C39" s="54"/>
      <c r="D39" s="4"/>
      <c r="E39" s="12"/>
      <c r="F39" s="66"/>
      <c r="G39" s="32" t="e">
        <f t="shared" ref="G39:G58" si="22">VLOOKUP(E39,DESCRIPTIONS,5)</f>
        <v>#N/A</v>
      </c>
      <c r="H39" s="6"/>
      <c r="I39" s="12"/>
      <c r="J39" s="54"/>
      <c r="K39" s="4"/>
      <c r="L39" s="12"/>
      <c r="M39" s="66"/>
      <c r="N39" s="32" t="e">
        <f t="shared" si="7"/>
        <v>#N/A</v>
      </c>
      <c r="O39" s="33"/>
      <c r="P39" s="137">
        <v>52070</v>
      </c>
      <c r="Q39" s="135" t="str">
        <f t="shared" si="14"/>
        <v>ELEM ED 1</v>
      </c>
      <c r="R39" s="138">
        <f t="shared" si="15"/>
        <v>449014</v>
      </c>
      <c r="S39" s="3"/>
      <c r="T39" s="140">
        <f t="shared" si="16"/>
        <v>0</v>
      </c>
      <c r="U39" s="136">
        <f t="shared" si="17"/>
        <v>0</v>
      </c>
      <c r="W39" s="33"/>
      <c r="X39" s="137">
        <v>52022</v>
      </c>
      <c r="Y39" s="135" t="str">
        <f t="shared" si="18"/>
        <v>LEVEL 112</v>
      </c>
      <c r="Z39" s="138">
        <f t="shared" si="19"/>
        <v>418014</v>
      </c>
      <c r="AA39" s="3"/>
      <c r="AB39" s="140">
        <f t="shared" si="20"/>
        <v>0</v>
      </c>
      <c r="AC39" s="136">
        <f t="shared" si="21"/>
        <v>0</v>
      </c>
    </row>
    <row r="40" spans="1:29" s="7" customFormat="1" ht="16.5" customHeight="1" x14ac:dyDescent="0.25">
      <c r="A40" s="6"/>
      <c r="B40" s="12"/>
      <c r="C40" s="54"/>
      <c r="D40" s="4"/>
      <c r="E40" s="12"/>
      <c r="F40" s="66"/>
      <c r="G40" s="32" t="e">
        <f t="shared" si="22"/>
        <v>#N/A</v>
      </c>
      <c r="H40" s="6"/>
      <c r="I40" s="12"/>
      <c r="J40" s="54"/>
      <c r="K40" s="4"/>
      <c r="L40" s="12"/>
      <c r="M40" s="66"/>
      <c r="N40" s="32" t="e">
        <f t="shared" si="7"/>
        <v>#N/A</v>
      </c>
      <c r="O40" s="33"/>
      <c r="P40" s="137">
        <v>52078</v>
      </c>
      <c r="Q40" s="135" t="str">
        <f t="shared" si="14"/>
        <v>GIFTED LEVEL 111</v>
      </c>
      <c r="R40" s="138">
        <f t="shared" si="15"/>
        <v>1001</v>
      </c>
      <c r="S40" s="3"/>
      <c r="T40" s="140">
        <f t="shared" si="16"/>
        <v>0</v>
      </c>
      <c r="U40" s="136">
        <f t="shared" si="17"/>
        <v>0</v>
      </c>
      <c r="W40" s="33"/>
      <c r="X40" s="137">
        <v>52024</v>
      </c>
      <c r="Y40" s="135" t="str">
        <f t="shared" si="18"/>
        <v>LEVEL 254</v>
      </c>
      <c r="Z40" s="138">
        <f t="shared" si="19"/>
        <v>418014</v>
      </c>
      <c r="AA40" s="3"/>
      <c r="AB40" s="140">
        <f t="shared" si="20"/>
        <v>0</v>
      </c>
      <c r="AC40" s="136">
        <f t="shared" si="21"/>
        <v>0</v>
      </c>
    </row>
    <row r="41" spans="1:29" s="7" customFormat="1" ht="16.5" customHeight="1" x14ac:dyDescent="0.25">
      <c r="A41" s="6"/>
      <c r="B41" s="12"/>
      <c r="C41" s="54"/>
      <c r="D41" s="4"/>
      <c r="E41" s="12"/>
      <c r="F41" s="66"/>
      <c r="G41" s="32" t="e">
        <f t="shared" si="22"/>
        <v>#N/A</v>
      </c>
      <c r="H41" s="6"/>
      <c r="I41" s="12"/>
      <c r="J41" s="54"/>
      <c r="K41" s="4"/>
      <c r="L41" s="12"/>
      <c r="M41" s="66"/>
      <c r="N41" s="32" t="e">
        <f t="shared" si="7"/>
        <v>#N/A</v>
      </c>
      <c r="O41" s="33"/>
      <c r="P41" s="137">
        <v>52079</v>
      </c>
      <c r="Q41" s="135" t="str">
        <f t="shared" si="14"/>
        <v>GIFTED LEVEL 112</v>
      </c>
      <c r="R41" s="138">
        <f t="shared" si="15"/>
        <v>1001</v>
      </c>
      <c r="S41" s="3"/>
      <c r="T41" s="140">
        <f t="shared" si="16"/>
        <v>0</v>
      </c>
      <c r="U41" s="136">
        <f t="shared" si="17"/>
        <v>0</v>
      </c>
      <c r="W41" s="33"/>
      <c r="X41" s="137">
        <v>52025</v>
      </c>
      <c r="Y41" s="135" t="str">
        <f t="shared" si="18"/>
        <v>LEVEL 255</v>
      </c>
      <c r="Z41" s="138">
        <f t="shared" si="19"/>
        <v>418014</v>
      </c>
      <c r="AA41" s="3"/>
      <c r="AB41" s="140">
        <f t="shared" si="20"/>
        <v>0</v>
      </c>
      <c r="AC41" s="136">
        <f t="shared" si="21"/>
        <v>0</v>
      </c>
    </row>
    <row r="42" spans="1:29" s="7" customFormat="1" ht="16.5" customHeight="1" x14ac:dyDescent="0.25">
      <c r="A42" s="6"/>
      <c r="B42" s="12"/>
      <c r="C42" s="54"/>
      <c r="D42" s="4"/>
      <c r="E42" s="12"/>
      <c r="F42" s="66"/>
      <c r="G42" s="32" t="e">
        <f t="shared" si="22"/>
        <v>#N/A</v>
      </c>
      <c r="H42" s="6"/>
      <c r="I42" s="12"/>
      <c r="J42" s="54"/>
      <c r="K42" s="4"/>
      <c r="L42" s="12"/>
      <c r="M42" s="66"/>
      <c r="N42" s="32" t="e">
        <f t="shared" si="7"/>
        <v>#N/A</v>
      </c>
      <c r="O42" s="33"/>
      <c r="P42" s="137"/>
      <c r="Q42" s="135" t="str">
        <f t="shared" si="14"/>
        <v/>
      </c>
      <c r="R42" s="138" t="str">
        <f t="shared" si="15"/>
        <v/>
      </c>
      <c r="S42" s="3"/>
      <c r="T42" s="140">
        <f t="shared" si="16"/>
        <v>0</v>
      </c>
      <c r="U42" s="136">
        <f t="shared" si="17"/>
        <v>0</v>
      </c>
      <c r="W42" s="33"/>
      <c r="X42" s="137">
        <v>52026</v>
      </c>
      <c r="Y42" s="135" t="str">
        <f t="shared" si="18"/>
        <v>VE-SLD</v>
      </c>
      <c r="Z42" s="138">
        <f t="shared" si="19"/>
        <v>1001</v>
      </c>
      <c r="AA42" s="3"/>
      <c r="AB42" s="140">
        <f t="shared" si="20"/>
        <v>0</v>
      </c>
      <c r="AC42" s="136">
        <f t="shared" si="21"/>
        <v>0</v>
      </c>
    </row>
    <row r="43" spans="1:29" s="7" customFormat="1" ht="16.5" customHeight="1" x14ac:dyDescent="0.25">
      <c r="A43" s="6"/>
      <c r="B43" s="12"/>
      <c r="C43" s="54"/>
      <c r="D43" s="4"/>
      <c r="E43" s="12"/>
      <c r="F43" s="66"/>
      <c r="G43" s="32" t="e">
        <f t="shared" si="22"/>
        <v>#N/A</v>
      </c>
      <c r="H43" s="6"/>
      <c r="I43" s="12"/>
      <c r="J43" s="54"/>
      <c r="K43" s="4"/>
      <c r="L43" s="12"/>
      <c r="M43" s="66"/>
      <c r="N43" s="32" t="e">
        <f t="shared" si="7"/>
        <v>#N/A</v>
      </c>
      <c r="O43" s="33"/>
      <c r="P43" s="137"/>
      <c r="Q43" s="135" t="str">
        <f t="shared" si="14"/>
        <v/>
      </c>
      <c r="R43" s="138" t="str">
        <f t="shared" si="15"/>
        <v/>
      </c>
      <c r="S43" s="3"/>
      <c r="T43" s="140">
        <f t="shared" si="16"/>
        <v>0</v>
      </c>
      <c r="U43" s="136">
        <f t="shared" si="17"/>
        <v>0</v>
      </c>
      <c r="W43" s="33"/>
      <c r="X43" s="137">
        <v>52034</v>
      </c>
      <c r="Y43" s="135" t="str">
        <f t="shared" si="18"/>
        <v>PRESCH HANDICAP</v>
      </c>
      <c r="Z43" s="138">
        <f t="shared" si="19"/>
        <v>418014</v>
      </c>
      <c r="AA43" s="3"/>
      <c r="AB43" s="140">
        <f t="shared" si="20"/>
        <v>0</v>
      </c>
      <c r="AC43" s="136">
        <f t="shared" si="21"/>
        <v>0</v>
      </c>
    </row>
    <row r="44" spans="1:29" s="7" customFormat="1" ht="16.5" customHeight="1" thickBot="1" x14ac:dyDescent="0.3">
      <c r="A44" s="6"/>
      <c r="B44" s="12"/>
      <c r="C44" s="54"/>
      <c r="D44" s="4"/>
      <c r="E44" s="12"/>
      <c r="F44" s="66"/>
      <c r="G44" s="32" t="e">
        <f t="shared" si="22"/>
        <v>#N/A</v>
      </c>
      <c r="H44" s="6"/>
      <c r="I44" s="12"/>
      <c r="J44" s="54"/>
      <c r="K44" s="4"/>
      <c r="L44" s="12"/>
      <c r="M44" s="66"/>
      <c r="N44" s="32" t="e">
        <f t="shared" si="7"/>
        <v>#N/A</v>
      </c>
      <c r="O44" s="33"/>
      <c r="P44" s="137"/>
      <c r="Q44" s="135" t="str">
        <f t="shared" si="14"/>
        <v/>
      </c>
      <c r="R44" s="138" t="str">
        <f t="shared" si="15"/>
        <v/>
      </c>
      <c r="S44" s="3"/>
      <c r="T44" s="140">
        <f t="shared" si="16"/>
        <v>0</v>
      </c>
      <c r="U44" s="136">
        <f t="shared" si="17"/>
        <v>0</v>
      </c>
      <c r="W44" s="33"/>
      <c r="X44" s="137">
        <v>52035</v>
      </c>
      <c r="Y44" s="135" t="str">
        <f t="shared" si="18"/>
        <v>PRESCHOOL HANDI BLENDED M</v>
      </c>
      <c r="Z44" s="138">
        <f t="shared" si="19"/>
        <v>1001</v>
      </c>
      <c r="AA44" s="3"/>
      <c r="AB44" s="140">
        <f t="shared" si="20"/>
        <v>0</v>
      </c>
      <c r="AC44" s="136">
        <f t="shared" si="21"/>
        <v>0</v>
      </c>
    </row>
    <row r="45" spans="1:29" s="7" customFormat="1" ht="16.5" customHeight="1" thickBot="1" x14ac:dyDescent="0.3">
      <c r="A45" s="6"/>
      <c r="B45" s="12"/>
      <c r="C45" s="54"/>
      <c r="D45" s="4"/>
      <c r="E45" s="12"/>
      <c r="F45" s="66"/>
      <c r="G45" s="32" t="e">
        <f t="shared" si="22"/>
        <v>#N/A</v>
      </c>
      <c r="H45" s="6"/>
      <c r="I45" s="12"/>
      <c r="J45" s="54"/>
      <c r="K45" s="4"/>
      <c r="L45" s="12"/>
      <c r="M45" s="66"/>
      <c r="N45" s="32" t="e">
        <f t="shared" si="7"/>
        <v>#N/A</v>
      </c>
      <c r="O45" s="36"/>
      <c r="P45" s="139"/>
      <c r="Q45" s="139"/>
      <c r="R45" s="37" t="s">
        <v>14</v>
      </c>
      <c r="S45" s="38">
        <f>SUM(S28:S44)</f>
        <v>0</v>
      </c>
      <c r="T45" s="38">
        <f>SUM(T28:T44)</f>
        <v>0</v>
      </c>
      <c r="U45" s="39">
        <f>S45-T45</f>
        <v>0</v>
      </c>
      <c r="W45" s="33"/>
      <c r="X45" s="191"/>
      <c r="Y45" s="135" t="str">
        <f t="shared" si="18"/>
        <v/>
      </c>
      <c r="Z45" s="138" t="str">
        <f t="shared" si="19"/>
        <v/>
      </c>
      <c r="AA45" s="3"/>
      <c r="AB45" s="140">
        <f t="shared" si="20"/>
        <v>0</v>
      </c>
      <c r="AC45" s="136">
        <f t="shared" si="21"/>
        <v>0</v>
      </c>
    </row>
    <row r="46" spans="1:29" s="7" customFormat="1" ht="16.5" customHeight="1" thickBot="1" x14ac:dyDescent="0.3">
      <c r="A46" s="6"/>
      <c r="B46" s="12"/>
      <c r="C46" s="54"/>
      <c r="D46" s="4"/>
      <c r="E46" s="12"/>
      <c r="F46" s="66"/>
      <c r="G46" s="32" t="e">
        <f t="shared" si="22"/>
        <v>#N/A</v>
      </c>
      <c r="H46" s="6"/>
      <c r="I46" s="12"/>
      <c r="J46" s="54"/>
      <c r="K46" s="4"/>
      <c r="L46" s="12"/>
      <c r="M46" s="66"/>
      <c r="N46" s="32" t="e">
        <f t="shared" si="7"/>
        <v>#N/A</v>
      </c>
      <c r="W46" s="34"/>
      <c r="X46" s="191"/>
      <c r="Y46" s="135" t="str">
        <f t="shared" si="18"/>
        <v/>
      </c>
      <c r="Z46" s="138" t="str">
        <f t="shared" si="19"/>
        <v/>
      </c>
      <c r="AA46" s="3"/>
      <c r="AB46" s="140">
        <f t="shared" si="20"/>
        <v>0</v>
      </c>
      <c r="AC46" s="136">
        <f t="shared" si="21"/>
        <v>0</v>
      </c>
    </row>
    <row r="47" spans="1:29" s="7" customFormat="1" ht="16.5" customHeight="1" thickBot="1" x14ac:dyDescent="0.3">
      <c r="A47" s="6"/>
      <c r="B47" s="12"/>
      <c r="C47" s="54"/>
      <c r="D47" s="4"/>
      <c r="E47" s="12"/>
      <c r="F47" s="66"/>
      <c r="G47" s="32" t="e">
        <f t="shared" si="22"/>
        <v>#N/A</v>
      </c>
      <c r="H47" s="6"/>
      <c r="I47" s="12"/>
      <c r="J47" s="54"/>
      <c r="K47" s="4"/>
      <c r="L47" s="12"/>
      <c r="M47" s="66"/>
      <c r="N47" s="32" t="e">
        <f t="shared" si="7"/>
        <v>#N/A</v>
      </c>
      <c r="O47" s="197" t="s">
        <v>767</v>
      </c>
      <c r="P47" s="198"/>
      <c r="Q47" s="198"/>
      <c r="R47" s="198"/>
      <c r="S47" s="198"/>
      <c r="T47" s="198"/>
      <c r="U47" s="199"/>
      <c r="W47" s="34"/>
      <c r="X47" s="191"/>
      <c r="Y47" s="135" t="str">
        <f t="shared" si="18"/>
        <v/>
      </c>
      <c r="Z47" s="138" t="str">
        <f t="shared" si="19"/>
        <v/>
      </c>
      <c r="AA47" s="3"/>
      <c r="AB47" s="140">
        <f t="shared" si="20"/>
        <v>0</v>
      </c>
      <c r="AC47" s="136">
        <f t="shared" si="21"/>
        <v>0</v>
      </c>
    </row>
    <row r="48" spans="1:29" s="7" customFormat="1" ht="16.5" customHeight="1" thickBot="1" x14ac:dyDescent="0.3">
      <c r="A48" s="6"/>
      <c r="B48" s="12"/>
      <c r="C48" s="54"/>
      <c r="D48" s="4"/>
      <c r="E48" s="12"/>
      <c r="F48" s="66"/>
      <c r="G48" s="32" t="e">
        <f t="shared" si="22"/>
        <v>#N/A</v>
      </c>
      <c r="H48" s="6"/>
      <c r="I48" s="12"/>
      <c r="J48" s="54"/>
      <c r="K48" s="4"/>
      <c r="L48" s="12"/>
      <c r="M48" s="66"/>
      <c r="N48" s="32" t="e">
        <f t="shared" si="7"/>
        <v>#N/A</v>
      </c>
      <c r="O48" s="29"/>
      <c r="P48" s="24" t="s">
        <v>30</v>
      </c>
      <c r="Q48" s="96" t="s">
        <v>8</v>
      </c>
      <c r="R48" s="25" t="s">
        <v>34</v>
      </c>
      <c r="S48" s="25" t="s">
        <v>32</v>
      </c>
      <c r="T48" s="25" t="s">
        <v>35</v>
      </c>
      <c r="U48" s="26" t="s">
        <v>36</v>
      </c>
      <c r="W48" s="34"/>
      <c r="X48" s="191"/>
      <c r="Y48" s="135" t="str">
        <f t="shared" si="18"/>
        <v/>
      </c>
      <c r="Z48" s="138" t="str">
        <f t="shared" si="19"/>
        <v/>
      </c>
      <c r="AA48" s="3"/>
      <c r="AB48" s="140">
        <f t="shared" si="20"/>
        <v>0</v>
      </c>
      <c r="AC48" s="136">
        <f t="shared" ref="AC48" si="23">AA48-AB48</f>
        <v>0</v>
      </c>
    </row>
    <row r="49" spans="1:29" s="7" customFormat="1" ht="16.5" customHeight="1" x14ac:dyDescent="0.25">
      <c r="A49" s="6"/>
      <c r="B49" s="12"/>
      <c r="C49" s="54"/>
      <c r="D49" s="4"/>
      <c r="E49" s="12"/>
      <c r="F49" s="66"/>
      <c r="G49" s="32" t="e">
        <f t="shared" si="22"/>
        <v>#N/A</v>
      </c>
      <c r="H49" s="6"/>
      <c r="I49" s="12"/>
      <c r="J49" s="54"/>
      <c r="K49" s="4"/>
      <c r="L49" s="12"/>
      <c r="M49" s="66"/>
      <c r="N49" s="32" t="e">
        <f t="shared" si="7"/>
        <v>#N/A</v>
      </c>
      <c r="O49" s="33"/>
      <c r="P49" s="137">
        <v>51016</v>
      </c>
      <c r="Q49" s="135" t="str">
        <f t="shared" ref="Q49:Q58" si="24">IFERROR(VLOOKUP(P49,DESCRIPTIONS,3,FALSE), "")</f>
        <v>TITLE I TEACHER</v>
      </c>
      <c r="R49" s="138">
        <f t="shared" ref="R49:R58" si="25">IFERROR(VLOOKUP(P49,DESCRIPTIONS,9,FALSE), "")</f>
        <v>418001</v>
      </c>
      <c r="S49" s="3"/>
      <c r="T49" s="140">
        <f t="shared" ref="T49:T58" si="26">SUMIF($E$7:$E$58,P49,$D$7:$D$58)+SUMIF($L$7:$L$58,P49,$K$7:$K$58)+SUMIF($E$64:$E$81,P49,$D$64:$D$81)+SUMIF($E$86:$E$97,P49,$D$86:$D$97)+SUMIF($E$102:$E$116,P49,$D$102:$D$116)+SUMIF($L$64:$L$89,P49,$K$64:$K$89)+SUMIF($L$94:$L$116,P49,$K$94:$K$116)</f>
        <v>0</v>
      </c>
      <c r="U49" s="136">
        <f>S49-T49</f>
        <v>0</v>
      </c>
      <c r="W49" s="34"/>
      <c r="X49" s="137"/>
      <c r="Y49" s="135" t="str">
        <f t="shared" si="18"/>
        <v/>
      </c>
      <c r="Z49" s="138" t="str">
        <f t="shared" si="19"/>
        <v/>
      </c>
      <c r="AA49" s="3"/>
      <c r="AB49" s="140">
        <f t="shared" si="20"/>
        <v>0</v>
      </c>
      <c r="AC49" s="136">
        <f t="shared" ref="AC49:AC58" si="27">AA49-AB49</f>
        <v>0</v>
      </c>
    </row>
    <row r="50" spans="1:29" s="7" customFormat="1" ht="16.5" customHeight="1" x14ac:dyDescent="0.25">
      <c r="A50" s="6"/>
      <c r="B50" s="12"/>
      <c r="C50" s="54"/>
      <c r="D50" s="4"/>
      <c r="E50" s="12"/>
      <c r="F50" s="66"/>
      <c r="G50" s="32" t="e">
        <f t="shared" si="22"/>
        <v>#N/A</v>
      </c>
      <c r="H50" s="6"/>
      <c r="I50" s="12"/>
      <c r="J50" s="54"/>
      <c r="K50" s="4"/>
      <c r="L50" s="12"/>
      <c r="M50" s="66"/>
      <c r="N50" s="32" t="e">
        <f t="shared" si="7"/>
        <v>#N/A</v>
      </c>
      <c r="O50" s="33"/>
      <c r="P50" s="137">
        <v>51017</v>
      </c>
      <c r="Q50" s="135" t="str">
        <f t="shared" si="24"/>
        <v>TITLE I TEACHER</v>
      </c>
      <c r="R50" s="138">
        <f t="shared" si="25"/>
        <v>418001</v>
      </c>
      <c r="S50" s="3"/>
      <c r="T50" s="140">
        <f t="shared" si="26"/>
        <v>0</v>
      </c>
      <c r="U50" s="136">
        <f t="shared" ref="U50" si="28">S50-T50</f>
        <v>0</v>
      </c>
      <c r="W50" s="34"/>
      <c r="X50" s="137"/>
      <c r="Y50" s="135" t="str">
        <f t="shared" si="18"/>
        <v/>
      </c>
      <c r="Z50" s="138" t="str">
        <f t="shared" si="19"/>
        <v/>
      </c>
      <c r="AA50" s="3"/>
      <c r="AB50" s="140">
        <f t="shared" si="20"/>
        <v>0</v>
      </c>
      <c r="AC50" s="136">
        <f t="shared" si="27"/>
        <v>0</v>
      </c>
    </row>
    <row r="51" spans="1:29" s="7" customFormat="1" ht="16.5" customHeight="1" x14ac:dyDescent="0.25">
      <c r="A51" s="6"/>
      <c r="B51" s="12"/>
      <c r="C51" s="54"/>
      <c r="D51" s="4"/>
      <c r="E51" s="12"/>
      <c r="F51" s="66"/>
      <c r="G51" s="32" t="e">
        <f t="shared" si="22"/>
        <v>#N/A</v>
      </c>
      <c r="H51" s="6"/>
      <c r="I51" s="12"/>
      <c r="J51" s="54"/>
      <c r="K51" s="4"/>
      <c r="L51" s="12"/>
      <c r="M51" s="66"/>
      <c r="N51" s="32" t="e">
        <f t="shared" si="7"/>
        <v>#N/A</v>
      </c>
      <c r="O51" s="33"/>
      <c r="P51" s="137">
        <v>61219</v>
      </c>
      <c r="Q51" s="135" t="str">
        <f t="shared" si="24"/>
        <v>CERT SCHOOL COUNSELOR-TIT</v>
      </c>
      <c r="R51" s="138">
        <f t="shared" si="25"/>
        <v>418001</v>
      </c>
      <c r="S51" s="3"/>
      <c r="T51" s="140">
        <f t="shared" si="26"/>
        <v>0</v>
      </c>
      <c r="U51" s="136">
        <f t="shared" ref="U51:U58" si="29">S51-T51</f>
        <v>0</v>
      </c>
      <c r="W51" s="34"/>
      <c r="X51" s="137"/>
      <c r="Y51" s="135" t="str">
        <f t="shared" si="18"/>
        <v/>
      </c>
      <c r="Z51" s="138" t="str">
        <f t="shared" si="19"/>
        <v/>
      </c>
      <c r="AA51" s="3"/>
      <c r="AB51" s="140">
        <f t="shared" si="20"/>
        <v>0</v>
      </c>
      <c r="AC51" s="136">
        <f t="shared" si="27"/>
        <v>0</v>
      </c>
    </row>
    <row r="52" spans="1:29" s="7" customFormat="1" ht="16.5" customHeight="1" x14ac:dyDescent="0.25">
      <c r="A52" s="6"/>
      <c r="B52" s="12"/>
      <c r="C52" s="54"/>
      <c r="D52" s="4"/>
      <c r="E52" s="12"/>
      <c r="F52" s="66"/>
      <c r="G52" s="32" t="e">
        <f t="shared" si="22"/>
        <v>#N/A</v>
      </c>
      <c r="H52" s="6"/>
      <c r="I52" s="12"/>
      <c r="J52" s="54"/>
      <c r="K52" s="4"/>
      <c r="L52" s="12"/>
      <c r="M52" s="66"/>
      <c r="N52" s="32" t="e">
        <f t="shared" si="7"/>
        <v>#N/A</v>
      </c>
      <c r="O52" s="33"/>
      <c r="P52" s="137">
        <v>61515</v>
      </c>
      <c r="Q52" s="135" t="str">
        <f t="shared" si="24"/>
        <v>TITLE I PAR ED</v>
      </c>
      <c r="R52" s="138">
        <f t="shared" si="25"/>
        <v>418001</v>
      </c>
      <c r="S52" s="3"/>
      <c r="T52" s="140">
        <f t="shared" si="26"/>
        <v>0</v>
      </c>
      <c r="U52" s="136">
        <f t="shared" si="29"/>
        <v>0</v>
      </c>
      <c r="W52" s="34"/>
      <c r="X52" s="137"/>
      <c r="Y52" s="135" t="str">
        <f t="shared" si="18"/>
        <v/>
      </c>
      <c r="Z52" s="138" t="str">
        <f t="shared" si="19"/>
        <v/>
      </c>
      <c r="AA52" s="3"/>
      <c r="AB52" s="140">
        <f t="shared" si="20"/>
        <v>0</v>
      </c>
      <c r="AC52" s="136">
        <f t="shared" si="27"/>
        <v>0</v>
      </c>
    </row>
    <row r="53" spans="1:29" s="7" customFormat="1" ht="16.5" customHeight="1" x14ac:dyDescent="0.25">
      <c r="A53" s="6"/>
      <c r="B53" s="12"/>
      <c r="C53" s="54"/>
      <c r="D53" s="4"/>
      <c r="E53" s="12"/>
      <c r="F53" s="66"/>
      <c r="G53" s="32" t="e">
        <f t="shared" si="22"/>
        <v>#N/A</v>
      </c>
      <c r="H53" s="6"/>
      <c r="I53" s="12"/>
      <c r="J53" s="54"/>
      <c r="K53" s="4"/>
      <c r="L53" s="12"/>
      <c r="M53" s="66"/>
      <c r="N53" s="32" t="e">
        <f t="shared" ref="N53:N58" si="30">VLOOKUP(L53,DESCRIPTIONS,5)</f>
        <v>#N/A</v>
      </c>
      <c r="O53" s="33"/>
      <c r="P53" s="137">
        <v>63095</v>
      </c>
      <c r="Q53" s="135" t="str">
        <f t="shared" si="24"/>
        <v>MATH/SCI COACH</v>
      </c>
      <c r="R53" s="138">
        <f t="shared" si="25"/>
        <v>418001</v>
      </c>
      <c r="S53" s="3"/>
      <c r="T53" s="140">
        <f t="shared" si="26"/>
        <v>0</v>
      </c>
      <c r="U53" s="136">
        <f t="shared" si="29"/>
        <v>0</v>
      </c>
      <c r="W53" s="34"/>
      <c r="X53" s="137"/>
      <c r="Y53" s="135" t="str">
        <f t="shared" si="18"/>
        <v/>
      </c>
      <c r="Z53" s="138" t="str">
        <f t="shared" si="19"/>
        <v/>
      </c>
      <c r="AA53" s="3"/>
      <c r="AB53" s="140">
        <f t="shared" si="20"/>
        <v>0</v>
      </c>
      <c r="AC53" s="136">
        <f t="shared" si="27"/>
        <v>0</v>
      </c>
    </row>
    <row r="54" spans="1:29" s="7" customFormat="1" ht="16.5" customHeight="1" x14ac:dyDescent="0.25">
      <c r="A54" s="6"/>
      <c r="B54" s="12"/>
      <c r="C54" s="54"/>
      <c r="D54" s="4"/>
      <c r="E54" s="12"/>
      <c r="F54" s="66"/>
      <c r="G54" s="32" t="e">
        <f t="shared" si="22"/>
        <v>#N/A</v>
      </c>
      <c r="H54" s="6"/>
      <c r="I54" s="12"/>
      <c r="J54" s="54"/>
      <c r="K54" s="4"/>
      <c r="L54" s="12"/>
      <c r="M54" s="66"/>
      <c r="N54" s="32" t="e">
        <f t="shared" si="30"/>
        <v>#N/A</v>
      </c>
      <c r="O54" s="33"/>
      <c r="P54" s="137"/>
      <c r="Q54" s="135" t="str">
        <f t="shared" si="24"/>
        <v/>
      </c>
      <c r="R54" s="138" t="str">
        <f t="shared" si="25"/>
        <v/>
      </c>
      <c r="S54" s="3"/>
      <c r="T54" s="140">
        <f t="shared" si="26"/>
        <v>0</v>
      </c>
      <c r="U54" s="136">
        <f t="shared" si="29"/>
        <v>0</v>
      </c>
      <c r="W54" s="34"/>
      <c r="X54" s="137"/>
      <c r="Y54" s="135" t="str">
        <f t="shared" si="18"/>
        <v/>
      </c>
      <c r="Z54" s="138" t="str">
        <f t="shared" si="19"/>
        <v/>
      </c>
      <c r="AA54" s="3"/>
      <c r="AB54" s="140">
        <f t="shared" si="20"/>
        <v>0</v>
      </c>
      <c r="AC54" s="136">
        <f t="shared" si="27"/>
        <v>0</v>
      </c>
    </row>
    <row r="55" spans="1:29" s="7" customFormat="1" ht="16.5" customHeight="1" x14ac:dyDescent="0.25">
      <c r="A55" s="6"/>
      <c r="B55" s="12"/>
      <c r="C55" s="54"/>
      <c r="D55" s="4"/>
      <c r="E55" s="12"/>
      <c r="F55" s="66"/>
      <c r="G55" s="32" t="e">
        <f t="shared" si="22"/>
        <v>#N/A</v>
      </c>
      <c r="H55" s="6"/>
      <c r="I55" s="12"/>
      <c r="J55" s="54"/>
      <c r="K55" s="4"/>
      <c r="L55" s="12"/>
      <c r="M55" s="66"/>
      <c r="N55" s="32" t="e">
        <f t="shared" si="30"/>
        <v>#N/A</v>
      </c>
      <c r="O55" s="33"/>
      <c r="P55" s="137"/>
      <c r="Q55" s="135" t="str">
        <f t="shared" si="24"/>
        <v/>
      </c>
      <c r="R55" s="138" t="str">
        <f t="shared" si="25"/>
        <v/>
      </c>
      <c r="S55" s="3"/>
      <c r="T55" s="140">
        <f t="shared" si="26"/>
        <v>0</v>
      </c>
      <c r="U55" s="136">
        <f t="shared" si="29"/>
        <v>0</v>
      </c>
      <c r="W55" s="34"/>
      <c r="X55" s="137"/>
      <c r="Y55" s="135" t="str">
        <f t="shared" si="18"/>
        <v/>
      </c>
      <c r="Z55" s="138" t="str">
        <f t="shared" si="19"/>
        <v/>
      </c>
      <c r="AA55" s="3"/>
      <c r="AB55" s="140">
        <f t="shared" si="20"/>
        <v>0</v>
      </c>
      <c r="AC55" s="136">
        <f t="shared" si="27"/>
        <v>0</v>
      </c>
    </row>
    <row r="56" spans="1:29" s="7" customFormat="1" ht="16.5" customHeight="1" x14ac:dyDescent="0.25">
      <c r="A56" s="6"/>
      <c r="B56" s="12"/>
      <c r="C56" s="54"/>
      <c r="D56" s="4"/>
      <c r="E56" s="12"/>
      <c r="F56" s="66"/>
      <c r="G56" s="32" t="e">
        <f t="shared" si="22"/>
        <v>#N/A</v>
      </c>
      <c r="H56" s="6"/>
      <c r="I56" s="12"/>
      <c r="J56" s="54"/>
      <c r="K56" s="4"/>
      <c r="L56" s="12"/>
      <c r="M56" s="66"/>
      <c r="N56" s="32" t="e">
        <f t="shared" si="30"/>
        <v>#N/A</v>
      </c>
      <c r="O56" s="33"/>
      <c r="P56" s="137"/>
      <c r="Q56" s="135" t="str">
        <f t="shared" si="24"/>
        <v/>
      </c>
      <c r="R56" s="138" t="str">
        <f t="shared" si="25"/>
        <v/>
      </c>
      <c r="S56" s="3"/>
      <c r="T56" s="140">
        <f t="shared" si="26"/>
        <v>0</v>
      </c>
      <c r="U56" s="136">
        <f t="shared" si="29"/>
        <v>0</v>
      </c>
      <c r="W56" s="34"/>
      <c r="X56" s="137"/>
      <c r="Y56" s="135" t="str">
        <f t="shared" si="18"/>
        <v/>
      </c>
      <c r="Z56" s="138" t="str">
        <f t="shared" si="19"/>
        <v/>
      </c>
      <c r="AA56" s="3"/>
      <c r="AB56" s="140">
        <f t="shared" si="20"/>
        <v>0</v>
      </c>
      <c r="AC56" s="136">
        <f t="shared" si="27"/>
        <v>0</v>
      </c>
    </row>
    <row r="57" spans="1:29" s="7" customFormat="1" ht="16.5" customHeight="1" x14ac:dyDescent="0.25">
      <c r="A57" s="6"/>
      <c r="B57" s="12"/>
      <c r="C57" s="54"/>
      <c r="D57" s="4"/>
      <c r="E57" s="12"/>
      <c r="F57" s="66"/>
      <c r="G57" s="32" t="e">
        <f t="shared" si="22"/>
        <v>#N/A</v>
      </c>
      <c r="H57" s="6"/>
      <c r="I57" s="12"/>
      <c r="J57" s="54"/>
      <c r="K57" s="4"/>
      <c r="L57" s="12"/>
      <c r="M57" s="66"/>
      <c r="N57" s="32" t="e">
        <f t="shared" si="30"/>
        <v>#N/A</v>
      </c>
      <c r="O57" s="33"/>
      <c r="P57" s="137"/>
      <c r="Q57" s="135" t="str">
        <f t="shared" si="24"/>
        <v/>
      </c>
      <c r="R57" s="138" t="str">
        <f t="shared" si="25"/>
        <v/>
      </c>
      <c r="S57" s="3"/>
      <c r="T57" s="140">
        <f t="shared" si="26"/>
        <v>0</v>
      </c>
      <c r="U57" s="136">
        <f t="shared" si="29"/>
        <v>0</v>
      </c>
      <c r="W57" s="33"/>
      <c r="X57" s="137"/>
      <c r="Y57" s="135" t="str">
        <f t="shared" si="18"/>
        <v/>
      </c>
      <c r="Z57" s="138" t="str">
        <f t="shared" si="19"/>
        <v/>
      </c>
      <c r="AA57" s="3"/>
      <c r="AB57" s="140">
        <f t="shared" si="20"/>
        <v>0</v>
      </c>
      <c r="AC57" s="136">
        <f t="shared" si="27"/>
        <v>0</v>
      </c>
    </row>
    <row r="58" spans="1:29" s="7" customFormat="1" ht="16.5" customHeight="1" thickBot="1" x14ac:dyDescent="0.3">
      <c r="A58" s="6"/>
      <c r="B58" s="12"/>
      <c r="C58" s="54"/>
      <c r="D58" s="4"/>
      <c r="E58" s="12"/>
      <c r="F58" s="66"/>
      <c r="G58" s="32" t="e">
        <f t="shared" si="22"/>
        <v>#N/A</v>
      </c>
      <c r="H58" s="6"/>
      <c r="I58" s="12"/>
      <c r="J58" s="54"/>
      <c r="K58" s="4"/>
      <c r="L58" s="12"/>
      <c r="M58" s="66"/>
      <c r="N58" s="32" t="e">
        <f t="shared" si="30"/>
        <v>#N/A</v>
      </c>
      <c r="O58" s="33"/>
      <c r="P58" s="137"/>
      <c r="Q58" s="135" t="str">
        <f t="shared" si="24"/>
        <v/>
      </c>
      <c r="R58" s="138" t="str">
        <f t="shared" si="25"/>
        <v/>
      </c>
      <c r="S58" s="3"/>
      <c r="T58" s="140">
        <f t="shared" si="26"/>
        <v>0</v>
      </c>
      <c r="U58" s="136">
        <f t="shared" si="29"/>
        <v>0</v>
      </c>
      <c r="W58" s="33"/>
      <c r="X58" s="137"/>
      <c r="Y58" s="135" t="str">
        <f t="shared" si="18"/>
        <v/>
      </c>
      <c r="Z58" s="138" t="str">
        <f t="shared" si="19"/>
        <v/>
      </c>
      <c r="AA58" s="3"/>
      <c r="AB58" s="140">
        <f t="shared" si="20"/>
        <v>0</v>
      </c>
      <c r="AC58" s="136">
        <f t="shared" si="27"/>
        <v>0</v>
      </c>
    </row>
    <row r="59" spans="1:29" s="7" customFormat="1" ht="16.5" customHeight="1" thickBot="1" x14ac:dyDescent="0.3">
      <c r="A59" s="98"/>
      <c r="B59" s="99"/>
      <c r="C59" s="99"/>
      <c r="D59" s="100"/>
      <c r="E59" s="101"/>
      <c r="F59" s="99"/>
      <c r="G59" s="102"/>
      <c r="H59" s="56"/>
      <c r="I59" s="103"/>
      <c r="J59" s="57" t="s">
        <v>14</v>
      </c>
      <c r="K59" s="63">
        <f>SUM(D7:D58,K7:K58)</f>
        <v>0</v>
      </c>
      <c r="L59" s="99"/>
      <c r="M59" s="104"/>
      <c r="N59" s="13"/>
      <c r="O59" s="36"/>
      <c r="P59" s="139"/>
      <c r="Q59" s="139"/>
      <c r="R59" s="37" t="s">
        <v>14</v>
      </c>
      <c r="S59" s="38">
        <f>SUM(S49:S58)</f>
        <v>0</v>
      </c>
      <c r="T59" s="38">
        <f t="shared" ref="T59" si="31">SUM(T49:T58)</f>
        <v>0</v>
      </c>
      <c r="U59" s="39">
        <f>S59-T59</f>
        <v>0</v>
      </c>
      <c r="W59" s="36"/>
      <c r="X59" s="139"/>
      <c r="Y59" s="139"/>
      <c r="Z59" s="37" t="s">
        <v>14</v>
      </c>
      <c r="AA59" s="38">
        <f>SUM(AA32:AA58)</f>
        <v>0</v>
      </c>
      <c r="AB59" s="38">
        <f>SUM(AB32:AB58)</f>
        <v>0</v>
      </c>
      <c r="AC59" s="39">
        <f>AA59-AB59</f>
        <v>0</v>
      </c>
    </row>
    <row r="60" spans="1:29" s="7" customFormat="1" ht="16.5" customHeight="1" x14ac:dyDescent="0.25">
      <c r="A60" s="208" t="s">
        <v>123</v>
      </c>
      <c r="B60" s="208"/>
      <c r="C60" s="208"/>
      <c r="D60" s="208"/>
      <c r="E60" s="208"/>
      <c r="F60" s="208"/>
      <c r="G60" s="208"/>
      <c r="H60" s="208"/>
      <c r="I60" s="208"/>
      <c r="J60" s="208"/>
      <c r="K60" s="208"/>
      <c r="L60" s="208"/>
      <c r="M60" s="208"/>
      <c r="N60" s="46"/>
      <c r="O60" s="208" t="s">
        <v>38</v>
      </c>
      <c r="P60" s="208"/>
      <c r="Q60" s="208"/>
      <c r="R60" s="208"/>
      <c r="S60" s="208"/>
      <c r="T60" s="208"/>
      <c r="U60" s="208"/>
      <c r="V60" s="208"/>
      <c r="W60" s="208"/>
      <c r="X60" s="208"/>
      <c r="Y60" s="208"/>
      <c r="Z60" s="208"/>
      <c r="AA60" s="208"/>
      <c r="AB60" s="208"/>
      <c r="AC60" s="208"/>
    </row>
    <row r="61" spans="1:29" s="7" customFormat="1" ht="16.5" customHeight="1" thickBot="1" x14ac:dyDescent="0.3">
      <c r="A61" s="14"/>
      <c r="B61" s="14"/>
      <c r="C61" s="14"/>
      <c r="D61" s="14"/>
      <c r="E61" s="14"/>
      <c r="F61" s="14"/>
      <c r="G61" s="17"/>
      <c r="H61" s="14"/>
      <c r="I61" s="14"/>
      <c r="J61" s="14"/>
      <c r="K61" s="14"/>
      <c r="L61" s="14"/>
      <c r="M61" s="14"/>
      <c r="N61" s="17"/>
    </row>
    <row r="62" spans="1:29" s="7" customFormat="1" ht="16.5" customHeight="1" thickBot="1" x14ac:dyDescent="0.3">
      <c r="A62" s="197" t="s">
        <v>769</v>
      </c>
      <c r="B62" s="198"/>
      <c r="C62" s="198"/>
      <c r="D62" s="198"/>
      <c r="E62" s="198"/>
      <c r="F62" s="199"/>
      <c r="G62" s="17"/>
      <c r="H62" s="197" t="s">
        <v>129</v>
      </c>
      <c r="I62" s="198"/>
      <c r="J62" s="198"/>
      <c r="K62" s="198"/>
      <c r="L62" s="198"/>
      <c r="M62" s="199"/>
      <c r="N62" s="17"/>
      <c r="O62" s="197" t="s">
        <v>11</v>
      </c>
      <c r="P62" s="198"/>
      <c r="Q62" s="198"/>
      <c r="R62" s="198"/>
      <c r="S62" s="198"/>
      <c r="T62" s="198"/>
      <c r="U62" s="199"/>
      <c r="W62" s="197" t="s">
        <v>21</v>
      </c>
      <c r="X62" s="198"/>
      <c r="Y62" s="198"/>
      <c r="Z62" s="198"/>
      <c r="AA62" s="198"/>
      <c r="AB62" s="198"/>
      <c r="AC62" s="199"/>
    </row>
    <row r="63" spans="1:29" s="7" customFormat="1" ht="16.5" customHeight="1" thickBot="1" x14ac:dyDescent="0.3">
      <c r="A63" s="105"/>
      <c r="B63" s="106" t="s">
        <v>131</v>
      </c>
      <c r="C63" s="107" t="s">
        <v>13</v>
      </c>
      <c r="D63" s="106" t="s">
        <v>32</v>
      </c>
      <c r="E63" s="106" t="s">
        <v>30</v>
      </c>
      <c r="F63" s="108" t="s">
        <v>8</v>
      </c>
      <c r="G63" s="17"/>
      <c r="H63" s="105"/>
      <c r="I63" s="106" t="s">
        <v>131</v>
      </c>
      <c r="J63" s="107" t="s">
        <v>13</v>
      </c>
      <c r="K63" s="106" t="s">
        <v>32</v>
      </c>
      <c r="L63" s="106" t="s">
        <v>30</v>
      </c>
      <c r="M63" s="108" t="s">
        <v>8</v>
      </c>
      <c r="N63" s="17"/>
      <c r="O63" s="29"/>
      <c r="P63" s="24" t="s">
        <v>30</v>
      </c>
      <c r="Q63" s="96" t="s">
        <v>8</v>
      </c>
      <c r="R63" s="25" t="s">
        <v>34</v>
      </c>
      <c r="S63" s="25" t="s">
        <v>32</v>
      </c>
      <c r="T63" s="25" t="s">
        <v>35</v>
      </c>
      <c r="U63" s="26" t="s">
        <v>36</v>
      </c>
      <c r="W63" s="238" t="s">
        <v>126</v>
      </c>
      <c r="X63" s="236"/>
      <c r="Y63" s="236"/>
      <c r="Z63" s="236" t="s">
        <v>42</v>
      </c>
      <c r="AA63" s="236"/>
      <c r="AB63" s="236" t="s">
        <v>125</v>
      </c>
      <c r="AC63" s="237"/>
    </row>
    <row r="64" spans="1:29" s="7" customFormat="1" ht="16.5" customHeight="1" thickBot="1" x14ac:dyDescent="0.3">
      <c r="A64" s="9"/>
      <c r="B64" s="12"/>
      <c r="C64" s="54"/>
      <c r="D64" s="4"/>
      <c r="E64" s="12"/>
      <c r="F64" s="145" t="str">
        <f t="shared" ref="F64:F82" si="32">IFERROR(VLOOKUP(E64,DESCRIPTIONS,3), "")</f>
        <v/>
      </c>
      <c r="G64" s="41" t="e">
        <f t="shared" ref="G64:G81" si="33">VLOOKUP(E64,DESCRIPTIONS,5)</f>
        <v>#N/A</v>
      </c>
      <c r="H64" s="9"/>
      <c r="I64" s="12"/>
      <c r="J64" s="54"/>
      <c r="K64" s="4"/>
      <c r="L64" s="12"/>
      <c r="M64" s="145" t="str">
        <f t="shared" ref="M64:M90" si="34">IFERROR(VLOOKUP(L64,DESCRIPTIONS,3), "")</f>
        <v/>
      </c>
      <c r="N64" s="41" t="e">
        <f t="shared" ref="N64:N89" si="35">VLOOKUP(L64,DESCRIPTIONS,5)</f>
        <v>#N/A</v>
      </c>
      <c r="O64" s="33"/>
      <c r="P64" s="137">
        <v>61116</v>
      </c>
      <c r="Q64" s="135" t="str">
        <f t="shared" ref="Q64:Q91" si="36">IFERROR(VLOOKUP(P64,DESCRIPTIONS,3,FALSE), "")</f>
        <v>SCHOOL SOCIAL WORK SERVIC</v>
      </c>
      <c r="R64" s="138">
        <f t="shared" ref="R64:R91" si="37">IFERROR(VLOOKUP(P64,DESCRIPTIONS,9,FALSE), "")</f>
        <v>595</v>
      </c>
      <c r="S64" s="3"/>
      <c r="T64" s="140">
        <f>SUMIF($E$7:$E$58,P64,$D$7:$D$58)+SUMIF($L$7:$L$58,P64,$K$7:$K$58)+SUMIF($E$64:$E$81,P64,$D$64:$D$81)+SUMIF($E$86:$E$97,P64,$D$86:$D$97)+SUMIF($E$102:$E$116,P64,$D$102:$D$116)+SUMIF($L$64:$L$89,P64,$K$64:$K$89)+SUMIF($L$94:$L$116,P64,$K$94:$K$116)</f>
        <v>0</v>
      </c>
      <c r="U64" s="136">
        <f>S64-T64</f>
        <v>0</v>
      </c>
      <c r="W64" s="200"/>
      <c r="X64" s="201"/>
      <c r="Y64" s="201"/>
      <c r="Z64" s="202"/>
      <c r="AA64" s="202"/>
      <c r="AB64" s="203"/>
      <c r="AC64" s="204"/>
    </row>
    <row r="65" spans="1:29" s="7" customFormat="1" ht="16.5" customHeight="1" thickBot="1" x14ac:dyDescent="0.3">
      <c r="A65" s="6"/>
      <c r="B65" s="180"/>
      <c r="C65" s="54"/>
      <c r="D65" s="4"/>
      <c r="E65" s="180"/>
      <c r="F65" s="145"/>
      <c r="G65" s="41" t="e">
        <f t="shared" si="33"/>
        <v>#N/A</v>
      </c>
      <c r="H65" s="6"/>
      <c r="I65" s="180"/>
      <c r="J65" s="54"/>
      <c r="K65" s="4"/>
      <c r="L65" s="180"/>
      <c r="M65" s="145" t="str">
        <f t="shared" si="34"/>
        <v/>
      </c>
      <c r="N65" s="41" t="e">
        <f t="shared" si="35"/>
        <v>#N/A</v>
      </c>
      <c r="O65" s="33"/>
      <c r="P65" s="137">
        <v>61120</v>
      </c>
      <c r="Q65" s="135" t="str">
        <f t="shared" si="36"/>
        <v>SCH SOCIAL WKR</v>
      </c>
      <c r="R65" s="138">
        <f t="shared" si="37"/>
        <v>418082</v>
      </c>
      <c r="S65" s="3"/>
      <c r="T65" s="140">
        <f t="shared" ref="T65:T84" si="38">SUMIF($E$7:$E$58,P65,$D$7:$D$58)+SUMIF($L$7:$L$58,P65,$K$7:$K$58)+SUMIF($E$64:$E$81,P65,$D$64:$D$81)+SUMIF($E$86:$E$97,P65,$D$86:$D$97)+SUMIF($E$102:$E$116,P65,$D$102:$D$116)+SUMIF($L$64:$L$89,P65,$K$64:$K$89)+SUMIF($L$94:$L$116,P65,$K$94:$K$116)</f>
        <v>0</v>
      </c>
      <c r="U65" s="136">
        <f t="shared" ref="U65:U74" si="39">S65-T65</f>
        <v>0</v>
      </c>
      <c r="W65" s="178"/>
      <c r="X65" s="179"/>
      <c r="Y65" s="179"/>
      <c r="Z65" s="180"/>
      <c r="AA65" s="180"/>
      <c r="AB65" s="181"/>
      <c r="AC65" s="182"/>
    </row>
    <row r="66" spans="1:29" s="7" customFormat="1" ht="16.5" customHeight="1" thickBot="1" x14ac:dyDescent="0.3">
      <c r="A66" s="6"/>
      <c r="B66" s="180"/>
      <c r="C66" s="54"/>
      <c r="D66" s="4"/>
      <c r="E66" s="180"/>
      <c r="F66" s="145"/>
      <c r="G66" s="41" t="e">
        <f t="shared" si="33"/>
        <v>#N/A</v>
      </c>
      <c r="H66" s="6"/>
      <c r="I66" s="180"/>
      <c r="J66" s="54"/>
      <c r="K66" s="4"/>
      <c r="L66" s="180"/>
      <c r="M66" s="145" t="str">
        <f t="shared" si="34"/>
        <v/>
      </c>
      <c r="N66" s="41" t="e">
        <f t="shared" si="35"/>
        <v>#N/A</v>
      </c>
      <c r="O66" s="33"/>
      <c r="P66" s="137">
        <v>61124</v>
      </c>
      <c r="Q66" s="135" t="str">
        <f t="shared" si="36"/>
        <v>SCHOOL SOCIAL WORKER</v>
      </c>
      <c r="R66" s="138">
        <f t="shared" si="37"/>
        <v>449013</v>
      </c>
      <c r="S66" s="3"/>
      <c r="T66" s="140">
        <f t="shared" si="38"/>
        <v>0</v>
      </c>
      <c r="U66" s="136">
        <f t="shared" si="39"/>
        <v>0</v>
      </c>
      <c r="W66" s="178"/>
      <c r="X66" s="179"/>
      <c r="Y66" s="179"/>
      <c r="Z66" s="180"/>
      <c r="AA66" s="180"/>
      <c r="AB66" s="181"/>
      <c r="AC66" s="182"/>
    </row>
    <row r="67" spans="1:29" s="7" customFormat="1" ht="16.5" customHeight="1" thickBot="1" x14ac:dyDescent="0.3">
      <c r="A67" s="6"/>
      <c r="B67" s="180"/>
      <c r="C67" s="54"/>
      <c r="D67" s="4"/>
      <c r="E67" s="180"/>
      <c r="F67" s="145"/>
      <c r="G67" s="41" t="e">
        <f t="shared" si="33"/>
        <v>#N/A</v>
      </c>
      <c r="H67" s="6"/>
      <c r="I67" s="180"/>
      <c r="J67" s="54"/>
      <c r="K67" s="4"/>
      <c r="L67" s="180"/>
      <c r="M67" s="145" t="str">
        <f t="shared" si="34"/>
        <v/>
      </c>
      <c r="N67" s="41" t="e">
        <f t="shared" si="35"/>
        <v>#N/A</v>
      </c>
      <c r="O67" s="33"/>
      <c r="P67" s="137">
        <v>61212</v>
      </c>
      <c r="Q67" s="135" t="str">
        <f t="shared" si="36"/>
        <v>CERT SCHOOL COUNSELOR-ELE</v>
      </c>
      <c r="R67" s="138">
        <f t="shared" si="37"/>
        <v>1001</v>
      </c>
      <c r="S67" s="3"/>
      <c r="T67" s="140">
        <f t="shared" si="38"/>
        <v>0</v>
      </c>
      <c r="U67" s="136">
        <f t="shared" si="39"/>
        <v>0</v>
      </c>
      <c r="W67" s="178"/>
      <c r="X67" s="179"/>
      <c r="Y67" s="179"/>
      <c r="Z67" s="180"/>
      <c r="AA67" s="180"/>
      <c r="AB67" s="181"/>
      <c r="AC67" s="182"/>
    </row>
    <row r="68" spans="1:29" s="7" customFormat="1" ht="16.5" customHeight="1" thickBot="1" x14ac:dyDescent="0.3">
      <c r="A68" s="6"/>
      <c r="B68" s="12"/>
      <c r="C68" s="54"/>
      <c r="D68" s="4"/>
      <c r="E68" s="12"/>
      <c r="F68" s="145" t="str">
        <f t="shared" si="32"/>
        <v/>
      </c>
      <c r="G68" s="41" t="e">
        <f t="shared" si="33"/>
        <v>#N/A</v>
      </c>
      <c r="H68" s="6"/>
      <c r="I68" s="12"/>
      <c r="J68" s="54"/>
      <c r="K68" s="4"/>
      <c r="L68" s="69"/>
      <c r="M68" s="145" t="str">
        <f>IFERROR(VLOOKUP(L68,DESCRIPTIONS,3), "")</f>
        <v/>
      </c>
      <c r="N68" s="41" t="e">
        <f t="shared" si="35"/>
        <v>#N/A</v>
      </c>
      <c r="O68" s="33"/>
      <c r="P68" s="137">
        <v>61214</v>
      </c>
      <c r="Q68" s="135" t="str">
        <f t="shared" si="36"/>
        <v>CERT SCHOOL COUNSELOR-ELE</v>
      </c>
      <c r="R68" s="138">
        <f t="shared" si="37"/>
        <v>418014</v>
      </c>
      <c r="S68" s="3"/>
      <c r="T68" s="140">
        <f t="shared" si="38"/>
        <v>0</v>
      </c>
      <c r="U68" s="136">
        <f t="shared" si="39"/>
        <v>0</v>
      </c>
      <c r="W68" s="200"/>
      <c r="X68" s="201"/>
      <c r="Y68" s="201"/>
      <c r="Z68" s="202"/>
      <c r="AA68" s="202"/>
      <c r="AB68" s="203"/>
      <c r="AC68" s="204"/>
    </row>
    <row r="69" spans="1:29" s="7" customFormat="1" ht="16.5" customHeight="1" thickBot="1" x14ac:dyDescent="0.3">
      <c r="A69" s="6"/>
      <c r="B69" s="12"/>
      <c r="C69" s="54"/>
      <c r="D69" s="4"/>
      <c r="E69" s="12"/>
      <c r="F69" s="145" t="str">
        <f t="shared" si="32"/>
        <v/>
      </c>
      <c r="G69" s="41" t="e">
        <f t="shared" si="33"/>
        <v>#N/A</v>
      </c>
      <c r="H69" s="6"/>
      <c r="I69" s="12"/>
      <c r="J69" s="54"/>
      <c r="K69" s="4"/>
      <c r="L69" s="12"/>
      <c r="M69" s="145" t="str">
        <f t="shared" si="34"/>
        <v/>
      </c>
      <c r="N69" s="41" t="e">
        <f t="shared" si="35"/>
        <v>#N/A</v>
      </c>
      <c r="O69" s="33"/>
      <c r="P69" s="137">
        <v>61215</v>
      </c>
      <c r="Q69" s="135" t="str">
        <f t="shared" si="36"/>
        <v>CERT SCHOOL COUNSELOR-ELE</v>
      </c>
      <c r="R69" s="138">
        <f t="shared" si="37"/>
        <v>610</v>
      </c>
      <c r="S69" s="3"/>
      <c r="T69" s="140">
        <f t="shared" si="38"/>
        <v>0</v>
      </c>
      <c r="U69" s="136">
        <f t="shared" si="39"/>
        <v>0</v>
      </c>
      <c r="W69" s="200"/>
      <c r="X69" s="201"/>
      <c r="Y69" s="201"/>
      <c r="Z69" s="202"/>
      <c r="AA69" s="202"/>
      <c r="AB69" s="203"/>
      <c r="AC69" s="204"/>
    </row>
    <row r="70" spans="1:29" s="7" customFormat="1" ht="16.5" customHeight="1" thickBot="1" x14ac:dyDescent="0.3">
      <c r="A70" s="6"/>
      <c r="B70" s="12"/>
      <c r="C70" s="54"/>
      <c r="D70" s="4"/>
      <c r="E70" s="12"/>
      <c r="F70" s="145" t="str">
        <f t="shared" si="32"/>
        <v/>
      </c>
      <c r="G70" s="41" t="e">
        <f t="shared" si="33"/>
        <v>#N/A</v>
      </c>
      <c r="H70" s="6"/>
      <c r="I70" s="12"/>
      <c r="J70" s="54"/>
      <c r="K70" s="4"/>
      <c r="L70" s="12"/>
      <c r="M70" s="145" t="str">
        <f t="shared" si="34"/>
        <v/>
      </c>
      <c r="N70" s="41" t="e">
        <f t="shared" si="35"/>
        <v>#N/A</v>
      </c>
      <c r="O70" s="33"/>
      <c r="P70" s="137">
        <v>61221</v>
      </c>
      <c r="Q70" s="135" t="str">
        <f t="shared" si="36"/>
        <v>CERT SCHOOL COUNSELOR-ELE</v>
      </c>
      <c r="R70" s="138">
        <f t="shared" si="37"/>
        <v>1001</v>
      </c>
      <c r="S70" s="3"/>
      <c r="T70" s="140">
        <f t="shared" si="38"/>
        <v>0</v>
      </c>
      <c r="U70" s="136">
        <f t="shared" si="39"/>
        <v>0</v>
      </c>
      <c r="W70" s="200"/>
      <c r="X70" s="201"/>
      <c r="Y70" s="201"/>
      <c r="Z70" s="202"/>
      <c r="AA70" s="202"/>
      <c r="AB70" s="203"/>
      <c r="AC70" s="204"/>
    </row>
    <row r="71" spans="1:29" s="7" customFormat="1" ht="16.5" customHeight="1" thickBot="1" x14ac:dyDescent="0.3">
      <c r="A71" s="6"/>
      <c r="B71" s="12"/>
      <c r="C71" s="54"/>
      <c r="D71" s="4"/>
      <c r="E71" s="12"/>
      <c r="F71" s="145" t="str">
        <f t="shared" si="32"/>
        <v/>
      </c>
      <c r="G71" s="41" t="e">
        <f t="shared" si="33"/>
        <v>#N/A</v>
      </c>
      <c r="H71" s="6"/>
      <c r="I71" s="12"/>
      <c r="J71" s="134"/>
      <c r="K71" s="4"/>
      <c r="L71" s="69"/>
      <c r="M71" s="145" t="str">
        <f t="shared" si="34"/>
        <v/>
      </c>
      <c r="N71" s="41" t="e">
        <f t="shared" si="35"/>
        <v>#N/A</v>
      </c>
      <c r="O71" s="33"/>
      <c r="P71" s="137">
        <v>61222</v>
      </c>
      <c r="Q71" s="135" t="str">
        <f t="shared" si="36"/>
        <v>CERT SCHOOL COUNSELOR-ELE</v>
      </c>
      <c r="R71" s="138">
        <f t="shared" si="37"/>
        <v>593</v>
      </c>
      <c r="S71" s="3"/>
      <c r="T71" s="140">
        <f t="shared" si="38"/>
        <v>0</v>
      </c>
      <c r="U71" s="136">
        <f t="shared" si="39"/>
        <v>0</v>
      </c>
      <c r="W71" s="200"/>
      <c r="X71" s="201"/>
      <c r="Y71" s="201"/>
      <c r="Z71" s="202"/>
      <c r="AA71" s="202"/>
      <c r="AB71" s="203"/>
      <c r="AC71" s="204"/>
    </row>
    <row r="72" spans="1:29" s="7" customFormat="1" ht="16.5" customHeight="1" thickBot="1" x14ac:dyDescent="0.3">
      <c r="A72" s="6"/>
      <c r="B72" s="12"/>
      <c r="C72" s="54"/>
      <c r="D72" s="4"/>
      <c r="E72" s="12"/>
      <c r="F72" s="145" t="str">
        <f t="shared" si="32"/>
        <v/>
      </c>
      <c r="G72" s="41" t="e">
        <f t="shared" si="33"/>
        <v>#N/A</v>
      </c>
      <c r="H72" s="6"/>
      <c r="I72" s="12"/>
      <c r="J72" s="134"/>
      <c r="K72" s="4"/>
      <c r="L72" s="69"/>
      <c r="M72" s="145" t="str">
        <f t="shared" si="34"/>
        <v/>
      </c>
      <c r="N72" s="41" t="e">
        <f t="shared" si="35"/>
        <v>#N/A</v>
      </c>
      <c r="O72" s="33"/>
      <c r="P72" s="137">
        <v>61229</v>
      </c>
      <c r="Q72" s="135" t="str">
        <f t="shared" si="36"/>
        <v>GUIDANCE SERVICES PROFESS</v>
      </c>
      <c r="R72" s="138">
        <f t="shared" si="37"/>
        <v>1868</v>
      </c>
      <c r="S72" s="3"/>
      <c r="T72" s="140">
        <f t="shared" si="38"/>
        <v>0</v>
      </c>
      <c r="U72" s="136">
        <f t="shared" si="39"/>
        <v>0</v>
      </c>
      <c r="W72" s="200"/>
      <c r="X72" s="201"/>
      <c r="Y72" s="201"/>
      <c r="Z72" s="202"/>
      <c r="AA72" s="202"/>
      <c r="AB72" s="203"/>
      <c r="AC72" s="204"/>
    </row>
    <row r="73" spans="1:29" s="7" customFormat="1" ht="16.5" customHeight="1" thickBot="1" x14ac:dyDescent="0.3">
      <c r="A73" s="6"/>
      <c r="B73" s="12"/>
      <c r="C73" s="54"/>
      <c r="D73" s="4"/>
      <c r="E73" s="12"/>
      <c r="F73" s="145" t="str">
        <f t="shared" ref="F73:F81" si="40">IFERROR(VLOOKUP(E73,DESCRIPTIONS,3), "")</f>
        <v/>
      </c>
      <c r="G73" s="41" t="e">
        <f t="shared" si="33"/>
        <v>#N/A</v>
      </c>
      <c r="H73" s="6"/>
      <c r="I73" s="12"/>
      <c r="J73" s="54"/>
      <c r="K73" s="4"/>
      <c r="L73" s="12"/>
      <c r="M73" s="145" t="str">
        <f t="shared" ref="M73:M89" si="41">IFERROR(VLOOKUP(L73,DESCRIPTIONS,3), "")</f>
        <v/>
      </c>
      <c r="N73" s="41" t="e">
        <f t="shared" si="35"/>
        <v>#N/A</v>
      </c>
      <c r="O73" s="33"/>
      <c r="P73" s="137">
        <v>61233</v>
      </c>
      <c r="Q73" s="135" t="str">
        <f t="shared" si="36"/>
        <v>TEACHER-GUIDANCE SERVICE</v>
      </c>
      <c r="R73" s="138">
        <f t="shared" si="37"/>
        <v>449011</v>
      </c>
      <c r="S73" s="3"/>
      <c r="T73" s="140">
        <f t="shared" si="38"/>
        <v>0</v>
      </c>
      <c r="U73" s="136">
        <f t="shared" si="39"/>
        <v>0</v>
      </c>
      <c r="W73" s="200"/>
      <c r="X73" s="201"/>
      <c r="Y73" s="201"/>
      <c r="Z73" s="202"/>
      <c r="AA73" s="202"/>
      <c r="AB73" s="203"/>
      <c r="AC73" s="204"/>
    </row>
    <row r="74" spans="1:29" s="7" customFormat="1" ht="16.5" customHeight="1" thickBot="1" x14ac:dyDescent="0.3">
      <c r="A74" s="6"/>
      <c r="B74" s="12"/>
      <c r="C74" s="54"/>
      <c r="D74" s="4"/>
      <c r="E74" s="12"/>
      <c r="F74" s="145" t="str">
        <f t="shared" si="40"/>
        <v/>
      </c>
      <c r="G74" s="41" t="e">
        <f t="shared" si="33"/>
        <v>#N/A</v>
      </c>
      <c r="H74" s="6"/>
      <c r="I74" s="12"/>
      <c r="J74" s="54"/>
      <c r="K74" s="4"/>
      <c r="L74" s="195"/>
      <c r="M74" s="145" t="str">
        <f t="shared" si="41"/>
        <v/>
      </c>
      <c r="N74" s="41" t="e">
        <f t="shared" si="35"/>
        <v>#N/A</v>
      </c>
      <c r="O74" s="33"/>
      <c r="P74" s="137">
        <v>62015</v>
      </c>
      <c r="Q74" s="135" t="str">
        <f t="shared" si="36"/>
        <v>MEDIA SPECIALIST ELEMENTA</v>
      </c>
      <c r="R74" s="138">
        <f t="shared" si="37"/>
        <v>1001</v>
      </c>
      <c r="S74" s="3"/>
      <c r="T74" s="140">
        <f t="shared" si="38"/>
        <v>0</v>
      </c>
      <c r="U74" s="136">
        <f t="shared" si="39"/>
        <v>0</v>
      </c>
      <c r="W74" s="200"/>
      <c r="X74" s="201"/>
      <c r="Y74" s="201"/>
      <c r="Z74" s="202"/>
      <c r="AA74" s="202"/>
      <c r="AB74" s="203"/>
      <c r="AC74" s="204"/>
    </row>
    <row r="75" spans="1:29" s="7" customFormat="1" ht="16.5" customHeight="1" thickBot="1" x14ac:dyDescent="0.3">
      <c r="A75" s="6"/>
      <c r="B75" s="12"/>
      <c r="C75" s="54"/>
      <c r="D75" s="4"/>
      <c r="E75" s="12"/>
      <c r="F75" s="145" t="str">
        <f t="shared" si="40"/>
        <v/>
      </c>
      <c r="G75" s="41" t="e">
        <f t="shared" si="33"/>
        <v>#N/A</v>
      </c>
      <c r="H75" s="6"/>
      <c r="I75" s="12"/>
      <c r="J75" s="54"/>
      <c r="K75" s="4"/>
      <c r="L75" s="12"/>
      <c r="M75" s="145" t="str">
        <f t="shared" si="41"/>
        <v/>
      </c>
      <c r="N75" s="41" t="e">
        <f t="shared" si="35"/>
        <v>#N/A</v>
      </c>
      <c r="O75" s="33"/>
      <c r="P75" s="137">
        <v>63026</v>
      </c>
      <c r="Q75" s="135" t="str">
        <f t="shared" si="36"/>
        <v>TEACHER ON ASSIGNMENT</v>
      </c>
      <c r="R75" s="138">
        <f t="shared" si="37"/>
        <v>449014</v>
      </c>
      <c r="S75" s="3"/>
      <c r="T75" s="140">
        <f t="shared" si="38"/>
        <v>0</v>
      </c>
      <c r="U75" s="136">
        <f t="shared" ref="U75:U78" si="42">S75-T75</f>
        <v>0</v>
      </c>
      <c r="W75" s="200"/>
      <c r="X75" s="201"/>
      <c r="Y75" s="201"/>
      <c r="Z75" s="202"/>
      <c r="AA75" s="202"/>
      <c r="AB75" s="203"/>
      <c r="AC75" s="204"/>
    </row>
    <row r="76" spans="1:29" s="7" customFormat="1" ht="16.5" customHeight="1" thickBot="1" x14ac:dyDescent="0.3">
      <c r="A76" s="6"/>
      <c r="B76" s="12"/>
      <c r="C76" s="54"/>
      <c r="D76" s="4"/>
      <c r="E76" s="12"/>
      <c r="F76" s="145" t="str">
        <f t="shared" si="40"/>
        <v/>
      </c>
      <c r="G76" s="41" t="e">
        <f t="shared" si="33"/>
        <v>#N/A</v>
      </c>
      <c r="H76" s="6"/>
      <c r="I76" s="12"/>
      <c r="J76" s="54"/>
      <c r="K76" s="4"/>
      <c r="L76" s="12"/>
      <c r="M76" s="145" t="str">
        <f t="shared" si="41"/>
        <v/>
      </c>
      <c r="N76" s="41" t="e">
        <f t="shared" si="35"/>
        <v>#N/A</v>
      </c>
      <c r="O76" s="33"/>
      <c r="P76" s="137">
        <v>63053</v>
      </c>
      <c r="Q76" s="135" t="str">
        <f t="shared" si="36"/>
        <v>ESE SUPPORT SPEC</v>
      </c>
      <c r="R76" s="138">
        <f t="shared" si="37"/>
        <v>1001</v>
      </c>
      <c r="S76" s="3"/>
      <c r="T76" s="140">
        <f t="shared" si="38"/>
        <v>0</v>
      </c>
      <c r="U76" s="136">
        <f t="shared" si="42"/>
        <v>0</v>
      </c>
      <c r="W76" s="200"/>
      <c r="X76" s="201"/>
      <c r="Y76" s="201"/>
      <c r="Z76" s="202"/>
      <c r="AA76" s="202"/>
      <c r="AB76" s="203"/>
      <c r="AC76" s="204"/>
    </row>
    <row r="77" spans="1:29" s="7" customFormat="1" ht="16.5" customHeight="1" thickBot="1" x14ac:dyDescent="0.3">
      <c r="A77" s="6"/>
      <c r="B77" s="12"/>
      <c r="C77" s="54"/>
      <c r="D77" s="4"/>
      <c r="E77" s="12"/>
      <c r="F77" s="145" t="str">
        <f t="shared" si="40"/>
        <v/>
      </c>
      <c r="G77" s="41" t="e">
        <f t="shared" si="33"/>
        <v>#N/A</v>
      </c>
      <c r="H77" s="6"/>
      <c r="I77" s="12"/>
      <c r="J77" s="54"/>
      <c r="K77" s="4"/>
      <c r="L77" s="12"/>
      <c r="M77" s="145" t="str">
        <f t="shared" si="41"/>
        <v/>
      </c>
      <c r="N77" s="41" t="e">
        <f t="shared" si="35"/>
        <v>#N/A</v>
      </c>
      <c r="O77" s="34"/>
      <c r="P77" s="137">
        <v>63061</v>
      </c>
      <c r="Q77" s="135" t="str">
        <f t="shared" si="36"/>
        <v>ESE SPECIALIST</v>
      </c>
      <c r="R77" s="138">
        <f t="shared" si="37"/>
        <v>418014</v>
      </c>
      <c r="S77" s="3"/>
      <c r="T77" s="140">
        <f t="shared" si="38"/>
        <v>0</v>
      </c>
      <c r="U77" s="136">
        <f t="shared" si="42"/>
        <v>0</v>
      </c>
      <c r="W77" s="200"/>
      <c r="X77" s="201"/>
      <c r="Y77" s="201"/>
      <c r="Z77" s="202"/>
      <c r="AA77" s="202"/>
      <c r="AB77" s="203"/>
      <c r="AC77" s="204"/>
    </row>
    <row r="78" spans="1:29" s="7" customFormat="1" ht="16.5" customHeight="1" thickBot="1" x14ac:dyDescent="0.3">
      <c r="A78" s="6"/>
      <c r="B78" s="12"/>
      <c r="C78" s="54"/>
      <c r="D78" s="4"/>
      <c r="E78" s="12"/>
      <c r="F78" s="145" t="str">
        <f t="shared" si="40"/>
        <v/>
      </c>
      <c r="G78" s="41" t="e">
        <f t="shared" si="33"/>
        <v>#N/A</v>
      </c>
      <c r="H78" s="6"/>
      <c r="I78" s="12"/>
      <c r="J78" s="54"/>
      <c r="K78" s="4"/>
      <c r="L78" s="12"/>
      <c r="M78" s="145" t="str">
        <f t="shared" si="41"/>
        <v/>
      </c>
      <c r="N78" s="41" t="e">
        <f t="shared" si="35"/>
        <v>#N/A</v>
      </c>
      <c r="O78" s="34"/>
      <c r="P78" s="137">
        <v>63062</v>
      </c>
      <c r="Q78" s="135" t="str">
        <f t="shared" si="36"/>
        <v>TEACHER ON ASSIGNMENT</v>
      </c>
      <c r="R78" s="138">
        <f t="shared" si="37"/>
        <v>11133</v>
      </c>
      <c r="S78" s="3"/>
      <c r="T78" s="140">
        <f t="shared" si="38"/>
        <v>0</v>
      </c>
      <c r="U78" s="136">
        <f t="shared" si="42"/>
        <v>0</v>
      </c>
      <c r="W78" s="200"/>
      <c r="X78" s="201"/>
      <c r="Y78" s="201"/>
      <c r="Z78" s="202"/>
      <c r="AA78" s="202"/>
      <c r="AB78" s="203"/>
      <c r="AC78" s="204"/>
    </row>
    <row r="79" spans="1:29" s="7" customFormat="1" ht="16.5" customHeight="1" thickBot="1" x14ac:dyDescent="0.3">
      <c r="A79" s="6"/>
      <c r="B79" s="12"/>
      <c r="C79" s="54"/>
      <c r="D79" s="4"/>
      <c r="E79" s="12"/>
      <c r="F79" s="145" t="str">
        <f t="shared" si="40"/>
        <v/>
      </c>
      <c r="G79" s="41" t="e">
        <f t="shared" si="33"/>
        <v>#N/A</v>
      </c>
      <c r="H79" s="6"/>
      <c r="I79" s="12"/>
      <c r="J79" s="54"/>
      <c r="K79" s="4"/>
      <c r="L79" s="12"/>
      <c r="M79" s="145" t="str">
        <f t="shared" si="41"/>
        <v/>
      </c>
      <c r="N79" s="41" t="e">
        <f t="shared" si="35"/>
        <v>#N/A</v>
      </c>
      <c r="O79" s="34"/>
      <c r="P79" s="137">
        <v>63071</v>
      </c>
      <c r="Q79" s="135" t="str">
        <f t="shared" si="36"/>
        <v>INSTRUCTIONAL COACH</v>
      </c>
      <c r="R79" s="138">
        <f t="shared" si="37"/>
        <v>593</v>
      </c>
      <c r="S79" s="3"/>
      <c r="T79" s="140">
        <f t="shared" si="38"/>
        <v>0</v>
      </c>
      <c r="U79" s="136">
        <f t="shared" ref="U79:U81" si="43">S79-T79</f>
        <v>0</v>
      </c>
      <c r="W79" s="200"/>
      <c r="X79" s="201"/>
      <c r="Y79" s="201"/>
      <c r="Z79" s="202"/>
      <c r="AA79" s="202"/>
      <c r="AB79" s="203"/>
      <c r="AC79" s="204"/>
    </row>
    <row r="80" spans="1:29" ht="16.5" customHeight="1" thickBot="1" x14ac:dyDescent="0.3">
      <c r="A80" s="6"/>
      <c r="B80" s="12"/>
      <c r="C80" s="54"/>
      <c r="D80" s="4"/>
      <c r="E80" s="12"/>
      <c r="F80" s="145" t="str">
        <f t="shared" si="40"/>
        <v/>
      </c>
      <c r="G80" s="41" t="e">
        <f t="shared" si="33"/>
        <v>#N/A</v>
      </c>
      <c r="H80" s="6"/>
      <c r="I80" s="12"/>
      <c r="J80" s="54"/>
      <c r="K80" s="4"/>
      <c r="L80" s="12"/>
      <c r="M80" s="145" t="str">
        <f t="shared" si="41"/>
        <v/>
      </c>
      <c r="N80" s="41" t="e">
        <f t="shared" si="35"/>
        <v>#N/A</v>
      </c>
      <c r="O80" s="33"/>
      <c r="P80" s="137">
        <v>63072</v>
      </c>
      <c r="Q80" s="135" t="str">
        <f t="shared" si="36"/>
        <v>INSTRUCTIONAL COACH</v>
      </c>
      <c r="R80" s="138">
        <f t="shared" si="37"/>
        <v>422066</v>
      </c>
      <c r="S80" s="3"/>
      <c r="T80" s="140">
        <f t="shared" si="38"/>
        <v>0</v>
      </c>
      <c r="U80" s="136">
        <f t="shared" si="43"/>
        <v>0</v>
      </c>
      <c r="W80" s="200"/>
      <c r="X80" s="201"/>
      <c r="Y80" s="201"/>
      <c r="Z80" s="202"/>
      <c r="AA80" s="202"/>
      <c r="AB80" s="203"/>
      <c r="AC80" s="204"/>
    </row>
    <row r="81" spans="1:36" ht="15.75" thickBot="1" x14ac:dyDescent="0.3">
      <c r="A81" s="6"/>
      <c r="B81" s="12"/>
      <c r="C81" s="54"/>
      <c r="D81" s="4"/>
      <c r="E81" s="12"/>
      <c r="F81" s="145" t="str">
        <f t="shared" si="40"/>
        <v/>
      </c>
      <c r="G81" s="41" t="e">
        <f t="shared" si="33"/>
        <v>#N/A</v>
      </c>
      <c r="H81" s="6"/>
      <c r="I81" s="12"/>
      <c r="J81" s="54"/>
      <c r="K81" s="4"/>
      <c r="L81" s="12"/>
      <c r="M81" s="145" t="str">
        <f t="shared" si="41"/>
        <v/>
      </c>
      <c r="N81" s="41" t="e">
        <f t="shared" si="35"/>
        <v>#N/A</v>
      </c>
      <c r="O81" s="33"/>
      <c r="P81" s="137">
        <v>63073</v>
      </c>
      <c r="Q81" s="135" t="str">
        <f t="shared" si="36"/>
        <v>TEACHER ON ASSIGNMENT</v>
      </c>
      <c r="R81" s="138">
        <f t="shared" si="37"/>
        <v>419078</v>
      </c>
      <c r="S81" s="3"/>
      <c r="T81" s="140">
        <f t="shared" si="38"/>
        <v>0</v>
      </c>
      <c r="U81" s="136">
        <f t="shared" si="43"/>
        <v>0</v>
      </c>
      <c r="W81" s="200"/>
      <c r="X81" s="201"/>
      <c r="Y81" s="201"/>
      <c r="Z81" s="202"/>
      <c r="AA81" s="202"/>
      <c r="AB81" s="203"/>
      <c r="AC81" s="204"/>
      <c r="AD81" s="7"/>
      <c r="AE81" s="7"/>
      <c r="AF81" s="7"/>
      <c r="AG81" s="7"/>
      <c r="AH81" s="7"/>
      <c r="AI81" s="7"/>
      <c r="AJ81" s="7"/>
    </row>
    <row r="82" spans="1:36" ht="15.75" thickBot="1" x14ac:dyDescent="0.3">
      <c r="A82" s="56"/>
      <c r="B82" s="103"/>
      <c r="C82" s="57" t="s">
        <v>14</v>
      </c>
      <c r="D82" s="63">
        <f>SUM(D64:D81)</f>
        <v>0</v>
      </c>
      <c r="E82" s="99"/>
      <c r="F82" s="146" t="str">
        <f t="shared" si="32"/>
        <v/>
      </c>
      <c r="G82" s="102"/>
      <c r="H82" s="6"/>
      <c r="I82" s="12"/>
      <c r="J82" s="54"/>
      <c r="K82" s="4"/>
      <c r="L82" s="12"/>
      <c r="M82" s="145" t="str">
        <f t="shared" si="41"/>
        <v/>
      </c>
      <c r="N82" s="41" t="e">
        <f t="shared" si="35"/>
        <v>#N/A</v>
      </c>
      <c r="O82" s="33"/>
      <c r="P82" s="137">
        <v>63074</v>
      </c>
      <c r="Q82" s="135" t="str">
        <f t="shared" si="36"/>
        <v>ESE SPECIALIST</v>
      </c>
      <c r="R82" s="138">
        <f t="shared" si="37"/>
        <v>1001</v>
      </c>
      <c r="S82" s="3"/>
      <c r="T82" s="140">
        <f t="shared" si="38"/>
        <v>0</v>
      </c>
      <c r="U82" s="136">
        <f t="shared" ref="U82:U91" si="44">S82-T82</f>
        <v>0</v>
      </c>
      <c r="W82" s="200"/>
      <c r="X82" s="201"/>
      <c r="Y82" s="201"/>
      <c r="Z82" s="202"/>
      <c r="AA82" s="202"/>
      <c r="AB82" s="203"/>
      <c r="AC82" s="204"/>
      <c r="AD82" s="7"/>
      <c r="AE82" s="7"/>
      <c r="AF82" s="7"/>
      <c r="AG82" s="7"/>
      <c r="AH82" s="7"/>
      <c r="AI82" s="7"/>
      <c r="AJ82" s="7"/>
    </row>
    <row r="83" spans="1:36" ht="16.5" customHeight="1" thickBot="1" x14ac:dyDescent="0.3">
      <c r="G83" s="14"/>
      <c r="H83" s="6"/>
      <c r="I83" s="12"/>
      <c r="J83" s="54"/>
      <c r="K83" s="4"/>
      <c r="L83" s="12"/>
      <c r="M83" s="145" t="str">
        <f t="shared" si="41"/>
        <v/>
      </c>
      <c r="N83" s="41" t="e">
        <f t="shared" si="35"/>
        <v>#N/A</v>
      </c>
      <c r="O83" s="33"/>
      <c r="P83" s="137">
        <v>63086</v>
      </c>
      <c r="Q83" s="135" t="str">
        <f t="shared" si="36"/>
        <v>MATH/SCI COACH</v>
      </c>
      <c r="R83" s="138">
        <f t="shared" si="37"/>
        <v>418082</v>
      </c>
      <c r="S83" s="3"/>
      <c r="T83" s="140">
        <f t="shared" si="38"/>
        <v>0</v>
      </c>
      <c r="U83" s="136">
        <f t="shared" si="44"/>
        <v>0</v>
      </c>
      <c r="W83" s="200"/>
      <c r="X83" s="201"/>
      <c r="Y83" s="201"/>
      <c r="Z83" s="202"/>
      <c r="AA83" s="202"/>
      <c r="AB83" s="203"/>
      <c r="AC83" s="204"/>
      <c r="AD83" s="7"/>
      <c r="AE83" s="7"/>
      <c r="AF83" s="7"/>
      <c r="AG83" s="7"/>
      <c r="AH83" s="7"/>
      <c r="AI83" s="7"/>
      <c r="AJ83" s="7"/>
    </row>
    <row r="84" spans="1:36" ht="16.5" customHeight="1" thickBot="1" x14ac:dyDescent="0.3">
      <c r="A84" s="197" t="s">
        <v>770</v>
      </c>
      <c r="B84" s="198"/>
      <c r="C84" s="198"/>
      <c r="D84" s="198"/>
      <c r="E84" s="198"/>
      <c r="F84" s="199"/>
      <c r="H84" s="6"/>
      <c r="I84" s="12"/>
      <c r="J84" s="54"/>
      <c r="K84" s="4"/>
      <c r="L84" s="12"/>
      <c r="M84" s="145" t="str">
        <f t="shared" si="41"/>
        <v/>
      </c>
      <c r="N84" s="41" t="e">
        <f t="shared" si="35"/>
        <v>#N/A</v>
      </c>
      <c r="O84" s="33"/>
      <c r="P84" s="137">
        <v>63087</v>
      </c>
      <c r="Q84" s="135" t="str">
        <f t="shared" si="36"/>
        <v>LITERACY COACH ELEMENTARY</v>
      </c>
      <c r="R84" s="138">
        <f t="shared" si="37"/>
        <v>515</v>
      </c>
      <c r="S84" s="3"/>
      <c r="T84" s="140">
        <f t="shared" si="38"/>
        <v>0</v>
      </c>
      <c r="U84" s="136">
        <f t="shared" si="44"/>
        <v>0</v>
      </c>
      <c r="W84" s="200"/>
      <c r="X84" s="201"/>
      <c r="Y84" s="201"/>
      <c r="Z84" s="202"/>
      <c r="AA84" s="202"/>
      <c r="AB84" s="203"/>
      <c r="AC84" s="204"/>
      <c r="AD84" s="7"/>
      <c r="AE84" s="7"/>
      <c r="AF84" s="7"/>
      <c r="AG84" s="7"/>
      <c r="AH84" s="7"/>
      <c r="AI84" s="7"/>
      <c r="AJ84" s="7"/>
    </row>
    <row r="85" spans="1:36" ht="16.5" customHeight="1" thickBot="1" x14ac:dyDescent="0.3">
      <c r="A85" s="105"/>
      <c r="B85" s="106" t="s">
        <v>131</v>
      </c>
      <c r="C85" s="107" t="s">
        <v>13</v>
      </c>
      <c r="D85" s="106" t="s">
        <v>32</v>
      </c>
      <c r="E85" s="106" t="s">
        <v>30</v>
      </c>
      <c r="F85" s="108" t="s">
        <v>8</v>
      </c>
      <c r="H85" s="6"/>
      <c r="I85" s="12"/>
      <c r="J85" s="54"/>
      <c r="K85" s="4"/>
      <c r="L85" s="12"/>
      <c r="M85" s="145" t="str">
        <f t="shared" si="41"/>
        <v/>
      </c>
      <c r="N85" s="41" t="e">
        <f t="shared" si="35"/>
        <v>#N/A</v>
      </c>
      <c r="O85" s="33"/>
      <c r="P85" s="137">
        <v>63090</v>
      </c>
      <c r="Q85" s="135" t="str">
        <f t="shared" si="36"/>
        <v>LITERACY COACH ELEMENTARY</v>
      </c>
      <c r="R85" s="138">
        <f t="shared" si="37"/>
        <v>418001</v>
      </c>
      <c r="S85" s="3"/>
      <c r="T85" s="140">
        <f t="shared" ref="T85:T91" si="45">SUMIF($E$7:$E$58,P85,$D$7:$D$58)+SUMIF($L$7:$L$58,P85,$K$7:$K$58)+SUMIF($E$64:$E$81,P85,$D$64:$D$81)+SUMIF($E$86:$E$97,P85,$D$86:$D$97)+SUMIF($E$102:$E$116,P85,$D$102:$D$116)+SUMIF($L$64:$L$89,P85,$K$64:$K$89)+SUMIF($L$94:$L$116,P85,$K$94:$K$116)</f>
        <v>0</v>
      </c>
      <c r="U85" s="136">
        <f t="shared" si="44"/>
        <v>0</v>
      </c>
      <c r="W85" s="200"/>
      <c r="X85" s="201"/>
      <c r="Y85" s="201"/>
      <c r="Z85" s="202"/>
      <c r="AA85" s="202"/>
      <c r="AB85" s="203"/>
      <c r="AC85" s="204"/>
      <c r="AD85" s="7"/>
      <c r="AE85" s="7"/>
      <c r="AF85" s="7"/>
      <c r="AG85" s="7"/>
      <c r="AH85" s="7"/>
      <c r="AI85" s="7"/>
      <c r="AJ85" s="7"/>
    </row>
    <row r="86" spans="1:36" ht="16.5" customHeight="1" thickBot="1" x14ac:dyDescent="0.3">
      <c r="A86" s="9"/>
      <c r="B86" s="69"/>
      <c r="C86" s="54"/>
      <c r="D86" s="4"/>
      <c r="E86" s="12"/>
      <c r="F86" s="145" t="str">
        <f t="shared" ref="F86:F98" si="46">IFERROR(VLOOKUP(E86,DESCRIPTIONS,3), "")</f>
        <v/>
      </c>
      <c r="G86" s="41" t="e">
        <f t="shared" ref="G86:G97" si="47">VLOOKUP(E86,DESCRIPTIONS,5)</f>
        <v>#N/A</v>
      </c>
      <c r="H86" s="6"/>
      <c r="I86" s="12"/>
      <c r="J86" s="54"/>
      <c r="K86" s="4"/>
      <c r="L86" s="12"/>
      <c r="M86" s="145" t="str">
        <f t="shared" si="41"/>
        <v/>
      </c>
      <c r="N86" s="41" t="e">
        <f t="shared" si="35"/>
        <v>#N/A</v>
      </c>
      <c r="O86" s="33"/>
      <c r="P86" s="137">
        <v>63091</v>
      </c>
      <c r="Q86" s="135" t="str">
        <f t="shared" si="36"/>
        <v>LITERACY COACH ELEMENTARY</v>
      </c>
      <c r="R86" s="138">
        <f t="shared" si="37"/>
        <v>1001</v>
      </c>
      <c r="S86" s="3"/>
      <c r="T86" s="140">
        <f t="shared" si="45"/>
        <v>0</v>
      </c>
      <c r="U86" s="136">
        <f t="shared" si="44"/>
        <v>0</v>
      </c>
      <c r="W86" s="200"/>
      <c r="X86" s="201"/>
      <c r="Y86" s="201"/>
      <c r="Z86" s="202"/>
      <c r="AA86" s="202"/>
      <c r="AB86" s="203"/>
      <c r="AC86" s="204"/>
      <c r="AD86" s="7"/>
      <c r="AE86" s="7"/>
      <c r="AF86" s="7"/>
      <c r="AG86" s="7"/>
      <c r="AH86" s="7"/>
      <c r="AI86" s="7"/>
      <c r="AJ86" s="7"/>
    </row>
    <row r="87" spans="1:36" ht="16.5" customHeight="1" thickBot="1" x14ac:dyDescent="0.3">
      <c r="A87" s="6"/>
      <c r="B87" s="69"/>
      <c r="C87" s="54"/>
      <c r="D87" s="4"/>
      <c r="E87" s="12"/>
      <c r="F87" s="145" t="str">
        <f t="shared" si="46"/>
        <v/>
      </c>
      <c r="G87" s="41" t="e">
        <f t="shared" si="47"/>
        <v>#N/A</v>
      </c>
      <c r="H87" s="6"/>
      <c r="I87" s="12"/>
      <c r="J87" s="54"/>
      <c r="K87" s="4"/>
      <c r="L87" s="12"/>
      <c r="M87" s="145" t="str">
        <f t="shared" si="41"/>
        <v/>
      </c>
      <c r="N87" s="41" t="e">
        <f t="shared" si="35"/>
        <v>#N/A</v>
      </c>
      <c r="O87" s="33"/>
      <c r="P87" s="137">
        <v>63093</v>
      </c>
      <c r="Q87" s="135" t="str">
        <f t="shared" si="36"/>
        <v>INSTRUCTIONAL COACH</v>
      </c>
      <c r="R87" s="138">
        <f t="shared" si="37"/>
        <v>418033</v>
      </c>
      <c r="S87" s="3"/>
      <c r="T87" s="140">
        <f t="shared" si="45"/>
        <v>0</v>
      </c>
      <c r="U87" s="136">
        <f t="shared" si="44"/>
        <v>0</v>
      </c>
      <c r="W87" s="200"/>
      <c r="X87" s="201"/>
      <c r="Y87" s="201"/>
      <c r="Z87" s="202"/>
      <c r="AA87" s="202"/>
      <c r="AB87" s="203"/>
      <c r="AC87" s="204"/>
      <c r="AD87" s="7"/>
      <c r="AE87" s="7"/>
      <c r="AF87" s="7"/>
      <c r="AG87" s="7"/>
      <c r="AH87" s="7"/>
      <c r="AI87" s="7"/>
      <c r="AJ87" s="7"/>
    </row>
    <row r="88" spans="1:36" ht="16.5" customHeight="1" thickBot="1" x14ac:dyDescent="0.3">
      <c r="A88" s="6"/>
      <c r="B88" s="69"/>
      <c r="C88" s="54"/>
      <c r="D88" s="4"/>
      <c r="E88" s="12"/>
      <c r="F88" s="145" t="str">
        <f t="shared" si="46"/>
        <v/>
      </c>
      <c r="G88" s="41" t="e">
        <f t="shared" si="47"/>
        <v>#N/A</v>
      </c>
      <c r="H88" s="6"/>
      <c r="I88" s="12"/>
      <c r="J88" s="54"/>
      <c r="K88" s="4"/>
      <c r="L88" s="12"/>
      <c r="M88" s="145" t="str">
        <f t="shared" si="41"/>
        <v/>
      </c>
      <c r="N88" s="41" t="e">
        <f t="shared" si="35"/>
        <v>#N/A</v>
      </c>
      <c r="O88" s="33"/>
      <c r="P88" s="137">
        <v>63094</v>
      </c>
      <c r="Q88" s="135" t="str">
        <f t="shared" si="36"/>
        <v>LITERACY COACH ELEMENTARY</v>
      </c>
      <c r="R88" s="138">
        <f t="shared" si="37"/>
        <v>418033</v>
      </c>
      <c r="S88" s="3"/>
      <c r="T88" s="140">
        <f t="shared" si="45"/>
        <v>0</v>
      </c>
      <c r="U88" s="136">
        <f t="shared" si="44"/>
        <v>0</v>
      </c>
      <c r="W88" s="200"/>
      <c r="X88" s="201"/>
      <c r="Y88" s="201"/>
      <c r="Z88" s="202"/>
      <c r="AA88" s="202"/>
      <c r="AB88" s="203"/>
      <c r="AC88" s="204"/>
      <c r="AD88" s="7"/>
      <c r="AE88" s="7"/>
      <c r="AF88" s="7"/>
      <c r="AG88" s="7"/>
      <c r="AH88" s="7"/>
      <c r="AI88" s="7"/>
      <c r="AJ88" s="7"/>
    </row>
    <row r="89" spans="1:36" ht="16.5" customHeight="1" thickBot="1" x14ac:dyDescent="0.3">
      <c r="A89" s="6"/>
      <c r="B89" s="69"/>
      <c r="C89" s="54"/>
      <c r="D89" s="4"/>
      <c r="E89" s="12"/>
      <c r="F89" s="145" t="str">
        <f t="shared" si="46"/>
        <v/>
      </c>
      <c r="G89" s="41" t="e">
        <f t="shared" si="47"/>
        <v>#N/A</v>
      </c>
      <c r="H89" s="6"/>
      <c r="I89" s="12"/>
      <c r="J89" s="54"/>
      <c r="K89" s="4"/>
      <c r="L89" s="12"/>
      <c r="M89" s="145" t="str">
        <f t="shared" si="41"/>
        <v/>
      </c>
      <c r="N89" s="41" t="e">
        <f t="shared" si="35"/>
        <v>#N/A</v>
      </c>
      <c r="O89" s="33"/>
      <c r="P89" s="137">
        <v>63098</v>
      </c>
      <c r="Q89" s="135" t="str">
        <f t="shared" si="36"/>
        <v>COORDINTATING TEACHER-MSA</v>
      </c>
      <c r="R89" s="138">
        <f t="shared" si="37"/>
        <v>11145</v>
      </c>
      <c r="S89" s="3"/>
      <c r="T89" s="140">
        <f t="shared" si="45"/>
        <v>0</v>
      </c>
      <c r="U89" s="136">
        <f t="shared" si="44"/>
        <v>0</v>
      </c>
      <c r="W89" s="200"/>
      <c r="X89" s="201"/>
      <c r="Y89" s="201"/>
      <c r="Z89" s="202"/>
      <c r="AA89" s="202"/>
      <c r="AB89" s="203"/>
      <c r="AC89" s="204"/>
      <c r="AD89" s="7"/>
      <c r="AE89" s="7"/>
      <c r="AF89" s="7"/>
      <c r="AG89" s="7"/>
      <c r="AH89" s="7"/>
      <c r="AI89" s="7"/>
      <c r="AJ89" s="7"/>
    </row>
    <row r="90" spans="1:36" ht="16.5" customHeight="1" thickBot="1" x14ac:dyDescent="0.3">
      <c r="A90" s="6"/>
      <c r="B90" s="69"/>
      <c r="C90" s="54"/>
      <c r="D90" s="4"/>
      <c r="E90" s="12"/>
      <c r="F90" s="145" t="str">
        <f t="shared" si="46"/>
        <v/>
      </c>
      <c r="G90" s="41" t="e">
        <f t="shared" si="47"/>
        <v>#N/A</v>
      </c>
      <c r="H90" s="56"/>
      <c r="I90" s="103"/>
      <c r="J90" s="57" t="s">
        <v>14</v>
      </c>
      <c r="K90" s="63">
        <f>SUM(K64:K89)</f>
        <v>0</v>
      </c>
      <c r="L90" s="99"/>
      <c r="M90" s="146" t="str">
        <f t="shared" si="34"/>
        <v/>
      </c>
      <c r="N90" s="102"/>
      <c r="O90" s="33"/>
      <c r="P90" s="137"/>
      <c r="Q90" s="135" t="str">
        <f t="shared" si="36"/>
        <v/>
      </c>
      <c r="R90" s="138" t="str">
        <f t="shared" si="37"/>
        <v/>
      </c>
      <c r="S90" s="3"/>
      <c r="T90" s="140">
        <f t="shared" si="45"/>
        <v>0</v>
      </c>
      <c r="U90" s="136">
        <f t="shared" si="44"/>
        <v>0</v>
      </c>
      <c r="W90" s="200"/>
      <c r="X90" s="201"/>
      <c r="Y90" s="201"/>
      <c r="Z90" s="202"/>
      <c r="AA90" s="202"/>
      <c r="AB90" s="203"/>
      <c r="AC90" s="204"/>
      <c r="AD90" s="7"/>
      <c r="AE90" s="7"/>
      <c r="AF90" s="7"/>
      <c r="AG90" s="7"/>
      <c r="AH90" s="7"/>
      <c r="AI90" s="7"/>
      <c r="AJ90" s="7"/>
    </row>
    <row r="91" spans="1:36" ht="16.5" customHeight="1" thickBot="1" x14ac:dyDescent="0.3">
      <c r="A91" s="6"/>
      <c r="B91" s="12"/>
      <c r="C91" s="54"/>
      <c r="D91" s="4"/>
      <c r="E91" s="12"/>
      <c r="F91" s="145" t="str">
        <f t="shared" si="46"/>
        <v/>
      </c>
      <c r="G91" s="41" t="e">
        <f t="shared" si="47"/>
        <v>#N/A</v>
      </c>
      <c r="O91" s="33"/>
      <c r="P91" s="137"/>
      <c r="Q91" s="135" t="str">
        <f t="shared" si="36"/>
        <v/>
      </c>
      <c r="R91" s="138" t="str">
        <f t="shared" si="37"/>
        <v/>
      </c>
      <c r="S91" s="3"/>
      <c r="T91" s="140">
        <f t="shared" si="45"/>
        <v>0</v>
      </c>
      <c r="U91" s="136">
        <f t="shared" si="44"/>
        <v>0</v>
      </c>
      <c r="W91" s="200"/>
      <c r="X91" s="201"/>
      <c r="Y91" s="201"/>
      <c r="Z91" s="202"/>
      <c r="AA91" s="202"/>
      <c r="AB91" s="203"/>
      <c r="AC91" s="204"/>
    </row>
    <row r="92" spans="1:36" ht="16.5" customHeight="1" thickBot="1" x14ac:dyDescent="0.3">
      <c r="A92" s="6"/>
      <c r="B92" s="12"/>
      <c r="C92" s="54"/>
      <c r="D92" s="4"/>
      <c r="E92" s="12"/>
      <c r="F92" s="145" t="str">
        <f t="shared" si="46"/>
        <v/>
      </c>
      <c r="G92" s="41" t="e">
        <f t="shared" si="47"/>
        <v>#N/A</v>
      </c>
      <c r="H92" s="197" t="s">
        <v>11</v>
      </c>
      <c r="I92" s="198"/>
      <c r="J92" s="198"/>
      <c r="K92" s="198"/>
      <c r="L92" s="198"/>
      <c r="M92" s="199"/>
      <c r="O92" s="36"/>
      <c r="P92" s="139"/>
      <c r="Q92" s="139"/>
      <c r="R92" s="37" t="s">
        <v>14</v>
      </c>
      <c r="S92" s="38">
        <f>SUM(S64:S91)</f>
        <v>0</v>
      </c>
      <c r="T92" s="38">
        <f>SUM(T64:T91)</f>
        <v>0</v>
      </c>
      <c r="U92" s="39">
        <f t="shared" ref="U92" si="48">S92-T92</f>
        <v>0</v>
      </c>
      <c r="W92" s="212"/>
      <c r="X92" s="213"/>
      <c r="Y92" s="213"/>
      <c r="Z92" s="214"/>
      <c r="AA92" s="214"/>
      <c r="AB92" s="215"/>
      <c r="AC92" s="216"/>
      <c r="AD92" s="46"/>
      <c r="AE92" s="46"/>
      <c r="AF92" s="46"/>
      <c r="AG92" s="46"/>
      <c r="AH92" s="46"/>
      <c r="AI92" s="46"/>
      <c r="AJ92" s="46"/>
    </row>
    <row r="93" spans="1:36" ht="16.5" customHeight="1" thickBot="1" x14ac:dyDescent="0.3">
      <c r="A93" s="6"/>
      <c r="B93" s="12"/>
      <c r="C93" s="54"/>
      <c r="D93" s="4"/>
      <c r="E93" s="12"/>
      <c r="F93" s="145" t="str">
        <f t="shared" si="46"/>
        <v/>
      </c>
      <c r="G93" s="41" t="e">
        <f t="shared" si="47"/>
        <v>#N/A</v>
      </c>
      <c r="H93" s="29"/>
      <c r="I93" s="25" t="s">
        <v>131</v>
      </c>
      <c r="J93" s="24" t="s">
        <v>13</v>
      </c>
      <c r="K93" s="25" t="s">
        <v>32</v>
      </c>
      <c r="L93" s="25" t="s">
        <v>30</v>
      </c>
      <c r="M93" s="26" t="s">
        <v>8</v>
      </c>
      <c r="X93" s="109"/>
      <c r="Y93" s="109"/>
      <c r="Z93" s="109"/>
      <c r="AA93" s="109"/>
      <c r="AB93" s="109"/>
      <c r="AC93" s="109"/>
      <c r="AD93" s="46"/>
      <c r="AE93" s="46"/>
      <c r="AF93" s="46"/>
      <c r="AG93" s="46"/>
      <c r="AH93" s="46"/>
      <c r="AI93" s="46"/>
      <c r="AJ93" s="46"/>
    </row>
    <row r="94" spans="1:36" ht="16.5" customHeight="1" thickBot="1" x14ac:dyDescent="0.3">
      <c r="A94" s="6"/>
      <c r="B94" s="12"/>
      <c r="C94" s="54"/>
      <c r="D94" s="4"/>
      <c r="E94" s="12"/>
      <c r="F94" s="145" t="str">
        <f t="shared" si="46"/>
        <v/>
      </c>
      <c r="G94" s="41" t="e">
        <f t="shared" si="47"/>
        <v>#N/A</v>
      </c>
      <c r="H94" s="55"/>
      <c r="I94" s="69"/>
      <c r="J94" s="54"/>
      <c r="K94" s="4"/>
      <c r="L94" s="12"/>
      <c r="M94" s="145" t="str">
        <f t="shared" ref="M94:M117" si="49">IFERROR(VLOOKUP(L94,DESCRIPTIONS,3), "")</f>
        <v/>
      </c>
      <c r="N94" s="110" t="e">
        <f t="shared" ref="N94" si="50">VLOOKUP(L94,DESCRIPTIONS,5)</f>
        <v>#N/A</v>
      </c>
      <c r="X94" s="109"/>
      <c r="Y94" s="109"/>
      <c r="Z94" s="109"/>
      <c r="AA94" s="109"/>
      <c r="AB94" s="109"/>
      <c r="AC94" s="109"/>
    </row>
    <row r="95" spans="1:36" ht="16.5" customHeight="1" thickBot="1" x14ac:dyDescent="0.3">
      <c r="A95" s="6"/>
      <c r="B95" s="12"/>
      <c r="C95" s="54"/>
      <c r="D95" s="4"/>
      <c r="E95" s="12"/>
      <c r="F95" s="145" t="str">
        <f t="shared" si="46"/>
        <v/>
      </c>
      <c r="G95" s="41" t="e">
        <f t="shared" si="47"/>
        <v>#N/A</v>
      </c>
      <c r="H95" s="8"/>
      <c r="I95" s="69"/>
      <c r="J95" s="54"/>
      <c r="K95" s="4"/>
      <c r="L95" s="177"/>
      <c r="M95" s="145" t="str">
        <f t="shared" ref="M95:M116" si="51">IFERROR(VLOOKUP(L95,DESCRIPTIONS,3), "")</f>
        <v/>
      </c>
      <c r="N95" s="110" t="e">
        <f t="shared" ref="N95:N116" si="52">VLOOKUP(L95,DESCRIPTIONS,5)</f>
        <v>#N/A</v>
      </c>
      <c r="V95" s="21"/>
      <c r="W95" s="21"/>
      <c r="X95" s="21"/>
      <c r="Y95" s="21"/>
      <c r="Z95" s="21"/>
      <c r="AA95" s="21"/>
      <c r="AB95" s="21"/>
      <c r="AC95" s="21"/>
    </row>
    <row r="96" spans="1:36" ht="16.5" customHeight="1" thickBot="1" x14ac:dyDescent="0.3">
      <c r="A96" s="6"/>
      <c r="B96" s="12"/>
      <c r="C96" s="54"/>
      <c r="D96" s="4"/>
      <c r="E96" s="12"/>
      <c r="F96" s="145" t="str">
        <f t="shared" si="46"/>
        <v/>
      </c>
      <c r="G96" s="41" t="e">
        <f t="shared" si="47"/>
        <v>#N/A</v>
      </c>
      <c r="H96" s="8"/>
      <c r="I96" s="69"/>
      <c r="J96" s="54"/>
      <c r="K96" s="4"/>
      <c r="L96" s="177"/>
      <c r="M96" s="145" t="str">
        <f t="shared" si="51"/>
        <v/>
      </c>
      <c r="N96" s="110" t="e">
        <f t="shared" si="52"/>
        <v>#N/A</v>
      </c>
      <c r="O96" s="217" t="s">
        <v>39</v>
      </c>
      <c r="P96" s="218"/>
      <c r="Q96" s="218"/>
      <c r="R96" s="218"/>
      <c r="S96" s="218"/>
      <c r="T96" s="218"/>
      <c r="U96" s="218"/>
      <c r="V96" s="218"/>
      <c r="W96" s="218"/>
      <c r="X96" s="218"/>
      <c r="Y96" s="218"/>
      <c r="Z96" s="218"/>
      <c r="AA96" s="218"/>
      <c r="AB96" s="218"/>
      <c r="AC96" s="219"/>
    </row>
    <row r="97" spans="1:29" ht="16.5" customHeight="1" thickBot="1" x14ac:dyDescent="0.3">
      <c r="A97" s="6"/>
      <c r="B97" s="12"/>
      <c r="C97" s="54"/>
      <c r="D97" s="4"/>
      <c r="E97" s="12"/>
      <c r="F97" s="145" t="str">
        <f t="shared" si="46"/>
        <v/>
      </c>
      <c r="G97" s="41" t="e">
        <f t="shared" si="47"/>
        <v>#N/A</v>
      </c>
      <c r="H97" s="8"/>
      <c r="I97" s="69"/>
      <c r="J97" s="54"/>
      <c r="K97" s="4"/>
      <c r="L97" s="177"/>
      <c r="M97" s="145" t="str">
        <f t="shared" si="51"/>
        <v/>
      </c>
      <c r="N97" s="110" t="e">
        <f t="shared" si="52"/>
        <v>#N/A</v>
      </c>
      <c r="O97" s="220"/>
      <c r="P97" s="221"/>
      <c r="Q97" s="221"/>
      <c r="R97" s="221"/>
      <c r="S97" s="221"/>
      <c r="T97" s="221"/>
      <c r="U97" s="221"/>
      <c r="V97" s="221"/>
      <c r="W97" s="221"/>
      <c r="X97" s="221"/>
      <c r="Y97" s="221"/>
      <c r="Z97" s="221"/>
      <c r="AA97" s="221"/>
      <c r="AB97" s="221"/>
      <c r="AC97" s="222"/>
    </row>
    <row r="98" spans="1:29" ht="16.5" customHeight="1" thickBot="1" x14ac:dyDescent="0.3">
      <c r="A98" s="56"/>
      <c r="B98" s="103"/>
      <c r="C98" s="57" t="s">
        <v>14</v>
      </c>
      <c r="D98" s="63">
        <f>SUM(D86:D97)</f>
        <v>0</v>
      </c>
      <c r="E98" s="99"/>
      <c r="F98" s="146" t="str">
        <f t="shared" si="46"/>
        <v/>
      </c>
      <c r="G98" s="102"/>
      <c r="H98" s="8"/>
      <c r="I98" s="69"/>
      <c r="J98" s="54"/>
      <c r="K98" s="4"/>
      <c r="L98" s="177"/>
      <c r="M98" s="145" t="str">
        <f t="shared" si="51"/>
        <v/>
      </c>
      <c r="N98" s="110" t="e">
        <f t="shared" si="52"/>
        <v>#N/A</v>
      </c>
      <c r="O98" s="111"/>
      <c r="P98" s="112"/>
      <c r="Q98" s="112"/>
      <c r="R98" s="112"/>
      <c r="S98" s="112"/>
      <c r="T98" s="112"/>
      <c r="U98" s="112"/>
      <c r="V98" s="112"/>
      <c r="W98" s="112"/>
      <c r="X98" s="112"/>
      <c r="Y98" s="113" t="s">
        <v>771</v>
      </c>
      <c r="Z98" s="223" t="s">
        <v>772</v>
      </c>
      <c r="AA98" s="223"/>
      <c r="AB98" s="223" t="s">
        <v>773</v>
      </c>
      <c r="AC98" s="224"/>
    </row>
    <row r="99" spans="1:29" ht="16.5" customHeight="1" thickBot="1" x14ac:dyDescent="0.3">
      <c r="H99" s="8"/>
      <c r="I99" s="69"/>
      <c r="J99" s="54"/>
      <c r="K99" s="4"/>
      <c r="L99" s="177"/>
      <c r="M99" s="145" t="str">
        <f t="shared" si="51"/>
        <v/>
      </c>
      <c r="N99" s="110" t="e">
        <f t="shared" si="52"/>
        <v>#N/A</v>
      </c>
      <c r="O99" s="114"/>
      <c r="P99" s="225" t="s">
        <v>765</v>
      </c>
      <c r="Q99" s="225"/>
      <c r="R99" s="225"/>
      <c r="S99" s="225"/>
      <c r="T99" s="225"/>
      <c r="U99" s="225"/>
      <c r="V99" s="225"/>
      <c r="W99" s="225"/>
      <c r="X99" s="226"/>
      <c r="Y99" s="205"/>
      <c r="Z99" s="206">
        <f>SUMIF($G$7:$G$58,10,$D$7:$D$58)+SUMIF($N$7:$N$58,10,$K$7:$K$58)+SUMIF($G$64:$G$81,10,$D$64:$D$81)+SUMIF($G$86:$G$97,10,$D$86:$D$97)+SUMIF($G$102:$G$116,10,$D$102:$D$116)+SUMIF($N$64:$N$89,10,$K$64:$K$89)+SUMIF($N$94:$N$116,10,$K$94:$K$116)</f>
        <v>0</v>
      </c>
      <c r="AA99" s="206"/>
      <c r="AB99" s="206">
        <f>Y99-Z99</f>
        <v>0</v>
      </c>
      <c r="AC99" s="207"/>
    </row>
    <row r="100" spans="1:29" ht="16.5" customHeight="1" thickBot="1" x14ac:dyDescent="0.3">
      <c r="A100" s="197" t="s">
        <v>16</v>
      </c>
      <c r="B100" s="198"/>
      <c r="C100" s="198"/>
      <c r="D100" s="198"/>
      <c r="E100" s="198"/>
      <c r="F100" s="199"/>
      <c r="H100" s="8"/>
      <c r="I100" s="69"/>
      <c r="J100" s="54"/>
      <c r="K100" s="4"/>
      <c r="L100" s="177"/>
      <c r="M100" s="145" t="str">
        <f t="shared" si="51"/>
        <v/>
      </c>
      <c r="N100" s="110" t="e">
        <f t="shared" si="52"/>
        <v>#N/A</v>
      </c>
      <c r="O100" s="114"/>
      <c r="P100" s="225"/>
      <c r="Q100" s="225"/>
      <c r="R100" s="225"/>
      <c r="S100" s="225"/>
      <c r="T100" s="225"/>
      <c r="U100" s="225"/>
      <c r="V100" s="225"/>
      <c r="W100" s="225"/>
      <c r="X100" s="226"/>
      <c r="Y100" s="205"/>
      <c r="Z100" s="206"/>
      <c r="AA100" s="206"/>
      <c r="AB100" s="206"/>
      <c r="AC100" s="207"/>
    </row>
    <row r="101" spans="1:29" ht="16.5" customHeight="1" thickBot="1" x14ac:dyDescent="0.3">
      <c r="A101" s="105"/>
      <c r="B101" s="106" t="s">
        <v>131</v>
      </c>
      <c r="C101" s="107" t="s">
        <v>13</v>
      </c>
      <c r="D101" s="106" t="s">
        <v>32</v>
      </c>
      <c r="E101" s="106" t="s">
        <v>30</v>
      </c>
      <c r="F101" s="108" t="s">
        <v>8</v>
      </c>
      <c r="H101" s="8"/>
      <c r="I101" s="69"/>
      <c r="J101" s="54"/>
      <c r="K101" s="4"/>
      <c r="L101" s="177"/>
      <c r="M101" s="145" t="str">
        <f t="shared" si="51"/>
        <v/>
      </c>
      <c r="N101" s="110" t="e">
        <f t="shared" si="52"/>
        <v>#N/A</v>
      </c>
      <c r="O101" s="114"/>
      <c r="P101" s="235" t="s">
        <v>766</v>
      </c>
      <c r="Q101" s="235"/>
      <c r="R101" s="235"/>
      <c r="S101" s="235"/>
      <c r="T101" s="235"/>
      <c r="U101" s="235"/>
      <c r="V101" s="235"/>
      <c r="W101" s="235"/>
      <c r="X101" s="226"/>
      <c r="Y101" s="205"/>
      <c r="Z101" s="206">
        <f>SUMIF($G$7:$G$58,15,$D$7:$D$58)+SUMIF($N$7:$N$58,15,$K$7:$K$58)+SUMIF($G$64:$G$81,15,$D$64:$D$81)+SUMIF($G$86:$G$97,15,$D$86:$D$97)+SUMIF($G$102:$G$116,15,$D$102:$D$116)+SUMIF($N$64:$N$89,15,$K$64:$K$89)+SUMIF($N$94:$N$116,15,$K$94:$K$116)</f>
        <v>0</v>
      </c>
      <c r="AA101" s="206"/>
      <c r="AB101" s="206">
        <f t="shared" ref="AB101" si="53">Y101-Z101</f>
        <v>0</v>
      </c>
      <c r="AC101" s="207"/>
    </row>
    <row r="102" spans="1:29" ht="16.5" customHeight="1" thickBot="1" x14ac:dyDescent="0.3">
      <c r="A102" s="9"/>
      <c r="B102" s="12"/>
      <c r="C102" s="54"/>
      <c r="D102" s="4"/>
      <c r="E102" s="12"/>
      <c r="F102" s="145" t="str">
        <f t="shared" ref="F102:F117" si="54">IFERROR(VLOOKUP(E102,DESCRIPTIONS,3), "")</f>
        <v/>
      </c>
      <c r="G102" s="41" t="e">
        <f t="shared" ref="G102" si="55">VLOOKUP(E102,DESCRIPTIONS,5)</f>
        <v>#N/A</v>
      </c>
      <c r="H102" s="8"/>
      <c r="I102" s="69"/>
      <c r="J102" s="54"/>
      <c r="K102" s="4"/>
      <c r="L102" s="177"/>
      <c r="M102" s="145" t="str">
        <f t="shared" si="51"/>
        <v/>
      </c>
      <c r="N102" s="110" t="e">
        <f t="shared" si="52"/>
        <v>#N/A</v>
      </c>
      <c r="O102" s="114"/>
      <c r="P102" s="235"/>
      <c r="Q102" s="235"/>
      <c r="R102" s="235"/>
      <c r="S102" s="235"/>
      <c r="T102" s="235"/>
      <c r="U102" s="235"/>
      <c r="V102" s="235"/>
      <c r="W102" s="235"/>
      <c r="X102" s="226"/>
      <c r="Y102" s="205"/>
      <c r="Z102" s="206"/>
      <c r="AA102" s="206"/>
      <c r="AB102" s="206"/>
      <c r="AC102" s="207"/>
    </row>
    <row r="103" spans="1:29" ht="16.5" customHeight="1" thickBot="1" x14ac:dyDescent="0.3">
      <c r="A103" s="6"/>
      <c r="B103" s="12"/>
      <c r="C103" s="54"/>
      <c r="D103" s="4"/>
      <c r="E103" s="12"/>
      <c r="F103" s="145" t="str">
        <f t="shared" ref="F103:F116" si="56">IFERROR(VLOOKUP(E103,DESCRIPTIONS,3), "")</f>
        <v/>
      </c>
      <c r="G103" s="41" t="e">
        <f t="shared" ref="G103:G116" si="57">VLOOKUP(E103,DESCRIPTIONS,5)</f>
        <v>#N/A</v>
      </c>
      <c r="H103" s="8"/>
      <c r="I103" s="69"/>
      <c r="J103" s="54"/>
      <c r="K103" s="4"/>
      <c r="L103" s="177"/>
      <c r="M103" s="145" t="str">
        <f t="shared" si="51"/>
        <v/>
      </c>
      <c r="N103" s="110" t="e">
        <f t="shared" si="52"/>
        <v>#N/A</v>
      </c>
      <c r="O103" s="114"/>
      <c r="P103" s="225" t="s">
        <v>37</v>
      </c>
      <c r="Q103" s="225"/>
      <c r="R103" s="225"/>
      <c r="S103" s="225"/>
      <c r="T103" s="225"/>
      <c r="U103" s="225"/>
      <c r="V103" s="225"/>
      <c r="W103" s="225"/>
      <c r="X103" s="226"/>
      <c r="Y103" s="205"/>
      <c r="Z103" s="206">
        <f>SUMIF($G$7:$G$58,20,$D$7:$D$58)+SUMIF($N$7:$N$58,20,$K$7:$K$58)+SUMIF($G$64:$G$81,20,$D$64:$D$81)+SUMIF($G$86:$G$97,20,$D$86:$D$97)+SUMIF($G$102:$G$116,20,$D$102:$D$116)+SUMIF($N$64:$N$89,20,$K$64:$K$89)+SUMIF($N$94:$N$116,20,$K$94:$K$116)</f>
        <v>0</v>
      </c>
      <c r="AA103" s="206"/>
      <c r="AB103" s="206">
        <f t="shared" ref="AB103" si="58">Y103-Z103</f>
        <v>0</v>
      </c>
      <c r="AC103" s="207"/>
    </row>
    <row r="104" spans="1:29" ht="16.5" customHeight="1" thickBot="1" x14ac:dyDescent="0.3">
      <c r="A104" s="6"/>
      <c r="B104" s="12"/>
      <c r="C104" s="54"/>
      <c r="D104" s="4"/>
      <c r="E104" s="12"/>
      <c r="F104" s="145" t="str">
        <f t="shared" si="56"/>
        <v/>
      </c>
      <c r="G104" s="41" t="e">
        <f t="shared" si="57"/>
        <v>#N/A</v>
      </c>
      <c r="H104" s="8"/>
      <c r="I104" s="69"/>
      <c r="J104" s="54"/>
      <c r="K104" s="4"/>
      <c r="L104" s="177"/>
      <c r="M104" s="145" t="str">
        <f t="shared" si="51"/>
        <v/>
      </c>
      <c r="N104" s="110" t="e">
        <f t="shared" si="52"/>
        <v>#N/A</v>
      </c>
      <c r="O104" s="114"/>
      <c r="P104" s="225"/>
      <c r="Q104" s="225"/>
      <c r="R104" s="225"/>
      <c r="S104" s="225"/>
      <c r="T104" s="225"/>
      <c r="U104" s="225"/>
      <c r="V104" s="225"/>
      <c r="W104" s="225"/>
      <c r="X104" s="226"/>
      <c r="Y104" s="205"/>
      <c r="Z104" s="206"/>
      <c r="AA104" s="206"/>
      <c r="AB104" s="206"/>
      <c r="AC104" s="207"/>
    </row>
    <row r="105" spans="1:29" ht="16.5" customHeight="1" thickBot="1" x14ac:dyDescent="0.3">
      <c r="A105" s="6"/>
      <c r="B105" s="12"/>
      <c r="C105" s="54"/>
      <c r="D105" s="4"/>
      <c r="E105" s="12"/>
      <c r="F105" s="145" t="str">
        <f t="shared" si="56"/>
        <v/>
      </c>
      <c r="G105" s="41" t="e">
        <f t="shared" si="57"/>
        <v>#N/A</v>
      </c>
      <c r="H105" s="8"/>
      <c r="I105" s="69"/>
      <c r="J105" s="54"/>
      <c r="K105" s="4"/>
      <c r="L105" s="12"/>
      <c r="M105" s="145" t="str">
        <f t="shared" si="51"/>
        <v/>
      </c>
      <c r="N105" s="110" t="e">
        <f t="shared" si="52"/>
        <v>#N/A</v>
      </c>
      <c r="O105" s="114"/>
      <c r="P105" s="225" t="s">
        <v>9</v>
      </c>
      <c r="Q105" s="225"/>
      <c r="R105" s="225"/>
      <c r="S105" s="225"/>
      <c r="T105" s="225"/>
      <c r="U105" s="225"/>
      <c r="V105" s="225"/>
      <c r="W105" s="225"/>
      <c r="X105" s="226"/>
      <c r="Y105" s="205"/>
      <c r="Z105" s="206">
        <f>SUMIF($G$7:$G$58,30,$D$7:$D$58)+SUMIF($N$7:$N$58,30,$K$7:$K$58)+SUMIF($G$64:$G$81,30,$D$64:$D$81)+SUMIF($G$86:$G$97,30,$D$86:$D$97)+SUMIF($G$102:$G$116,30,$D$102:$D$116)+SUMIF($N$64:$N$89,30,$K$64:$K$89)+SUMIF($N$94:$N$116,30,$K$94:$K$116)</f>
        <v>0</v>
      </c>
      <c r="AA105" s="206"/>
      <c r="AB105" s="206">
        <f t="shared" ref="AB105" si="59">Y105-Z105</f>
        <v>0</v>
      </c>
      <c r="AC105" s="207"/>
    </row>
    <row r="106" spans="1:29" ht="16.5" customHeight="1" thickBot="1" x14ac:dyDescent="0.3">
      <c r="A106" s="6"/>
      <c r="B106" s="12"/>
      <c r="C106" s="54"/>
      <c r="D106" s="4"/>
      <c r="E106" s="12"/>
      <c r="F106" s="145" t="str">
        <f t="shared" si="56"/>
        <v/>
      </c>
      <c r="G106" s="41" t="e">
        <f t="shared" si="57"/>
        <v>#N/A</v>
      </c>
      <c r="H106" s="8"/>
      <c r="I106" s="69"/>
      <c r="J106" s="54"/>
      <c r="K106" s="4"/>
      <c r="L106" s="12"/>
      <c r="M106" s="145" t="str">
        <f t="shared" si="51"/>
        <v/>
      </c>
      <c r="N106" s="110" t="e">
        <f t="shared" si="52"/>
        <v>#N/A</v>
      </c>
      <c r="O106" s="114"/>
      <c r="P106" s="225"/>
      <c r="Q106" s="225"/>
      <c r="R106" s="225"/>
      <c r="S106" s="225"/>
      <c r="T106" s="225"/>
      <c r="U106" s="225"/>
      <c r="V106" s="225"/>
      <c r="W106" s="225"/>
      <c r="X106" s="226"/>
      <c r="Y106" s="205"/>
      <c r="Z106" s="206"/>
      <c r="AA106" s="206"/>
      <c r="AB106" s="206"/>
      <c r="AC106" s="207"/>
    </row>
    <row r="107" spans="1:29" ht="16.5" customHeight="1" thickBot="1" x14ac:dyDescent="0.3">
      <c r="A107" s="6"/>
      <c r="B107" s="12"/>
      <c r="C107" s="54"/>
      <c r="D107" s="4"/>
      <c r="E107" s="12"/>
      <c r="F107" s="145" t="str">
        <f t="shared" si="56"/>
        <v/>
      </c>
      <c r="G107" s="41" t="e">
        <f t="shared" si="57"/>
        <v>#N/A</v>
      </c>
      <c r="H107" s="8"/>
      <c r="I107" s="69"/>
      <c r="J107" s="54"/>
      <c r="K107" s="4"/>
      <c r="L107" s="12"/>
      <c r="M107" s="145" t="str">
        <f t="shared" si="51"/>
        <v/>
      </c>
      <c r="N107" s="110" t="e">
        <f t="shared" si="52"/>
        <v>#N/A</v>
      </c>
      <c r="O107" s="114"/>
      <c r="P107" s="225" t="s">
        <v>10</v>
      </c>
      <c r="Q107" s="225"/>
      <c r="R107" s="225"/>
      <c r="S107" s="225"/>
      <c r="T107" s="225"/>
      <c r="U107" s="225"/>
      <c r="V107" s="225"/>
      <c r="W107" s="225"/>
      <c r="X107" s="226"/>
      <c r="Y107" s="205"/>
      <c r="Z107" s="206">
        <f>SUMIF($G$7:$G$58,35,$D$7:$D$58)+SUMIF($N$7:$N$58,35,$K$7:$K$58)+SUMIF($G$64:$G$81,35,$D$64:$D$81)+SUMIF($G$86:$G$97,35,$D$86:$D$97)+SUMIF($G$102:$G$116,35,$D$102:$D$116)+SUMIF($N$64:$N$89,35,$K$64:$K$89)+SUMIF($N$94:$N$116,35,$K$94:$K$116)</f>
        <v>0</v>
      </c>
      <c r="AA107" s="206"/>
      <c r="AB107" s="206">
        <f t="shared" ref="AB107" si="60">Y107-Z107</f>
        <v>0</v>
      </c>
      <c r="AC107" s="207"/>
    </row>
    <row r="108" spans="1:29" ht="16.5" customHeight="1" thickBot="1" x14ac:dyDescent="0.3">
      <c r="A108" s="6"/>
      <c r="B108" s="12"/>
      <c r="C108" s="54"/>
      <c r="D108" s="4"/>
      <c r="E108" s="12"/>
      <c r="F108" s="145" t="str">
        <f t="shared" si="56"/>
        <v/>
      </c>
      <c r="G108" s="41" t="e">
        <f t="shared" si="57"/>
        <v>#N/A</v>
      </c>
      <c r="H108" s="8"/>
      <c r="I108" s="69"/>
      <c r="J108" s="54"/>
      <c r="K108" s="4"/>
      <c r="L108" s="12"/>
      <c r="M108" s="145" t="str">
        <f t="shared" si="51"/>
        <v/>
      </c>
      <c r="N108" s="110" t="e">
        <f t="shared" si="52"/>
        <v>#N/A</v>
      </c>
      <c r="O108" s="114"/>
      <c r="P108" s="225"/>
      <c r="Q108" s="225"/>
      <c r="R108" s="225"/>
      <c r="S108" s="225"/>
      <c r="T108" s="225"/>
      <c r="U108" s="225"/>
      <c r="V108" s="225"/>
      <c r="W108" s="225"/>
      <c r="X108" s="226"/>
      <c r="Y108" s="205"/>
      <c r="Z108" s="206"/>
      <c r="AA108" s="206"/>
      <c r="AB108" s="206"/>
      <c r="AC108" s="207"/>
    </row>
    <row r="109" spans="1:29" ht="16.5" customHeight="1" thickBot="1" x14ac:dyDescent="0.3">
      <c r="A109" s="6"/>
      <c r="B109" s="12"/>
      <c r="C109" s="54"/>
      <c r="D109" s="4"/>
      <c r="E109" s="12"/>
      <c r="F109" s="145" t="str">
        <f t="shared" si="56"/>
        <v/>
      </c>
      <c r="G109" s="41" t="e">
        <f t="shared" si="57"/>
        <v>#N/A</v>
      </c>
      <c r="H109" s="8"/>
      <c r="I109" s="69"/>
      <c r="J109" s="54"/>
      <c r="K109" s="4"/>
      <c r="L109" s="12"/>
      <c r="M109" s="145" t="str">
        <f t="shared" si="51"/>
        <v/>
      </c>
      <c r="N109" s="110" t="e">
        <f t="shared" si="52"/>
        <v>#N/A</v>
      </c>
      <c r="O109" s="114"/>
      <c r="P109" s="225" t="s">
        <v>768</v>
      </c>
      <c r="Q109" s="225"/>
      <c r="R109" s="225"/>
      <c r="S109" s="225"/>
      <c r="T109" s="225"/>
      <c r="U109" s="225"/>
      <c r="V109" s="225"/>
      <c r="W109" s="225"/>
      <c r="X109" s="226"/>
      <c r="Y109" s="205"/>
      <c r="Z109" s="206">
        <f>SUMIF($G$7:$G$58,40,$D$7:$D$58)+SUMIF($N$7:$N$58,40,$K$7:$K$58)+SUMIF($G$64:$G$81,40,$D$64:$D$81)+SUMIF($G$86:$G$97,40,$D$86:$D$97)+SUMIF($G$102:$G$116,40,$D$102:$D$116)+SUMIF($N$64:$N$89,40,$K$64:$K$89)+SUMIF($N$94:$N$116,40,$K$94:$K$116)</f>
        <v>0</v>
      </c>
      <c r="AA109" s="206"/>
      <c r="AB109" s="206">
        <f t="shared" ref="AB109" si="61">Y109-Z109</f>
        <v>0</v>
      </c>
      <c r="AC109" s="207"/>
    </row>
    <row r="110" spans="1:29" ht="16.5" customHeight="1" thickBot="1" x14ac:dyDescent="0.3">
      <c r="A110" s="6"/>
      <c r="B110" s="12"/>
      <c r="C110" s="54"/>
      <c r="D110" s="4"/>
      <c r="E110" s="12"/>
      <c r="F110" s="145" t="str">
        <f t="shared" si="56"/>
        <v/>
      </c>
      <c r="G110" s="41" t="e">
        <f t="shared" si="57"/>
        <v>#N/A</v>
      </c>
      <c r="H110" s="8"/>
      <c r="I110" s="69"/>
      <c r="J110" s="54"/>
      <c r="K110" s="4"/>
      <c r="L110" s="12"/>
      <c r="M110" s="145" t="str">
        <f t="shared" si="51"/>
        <v/>
      </c>
      <c r="N110" s="110" t="e">
        <f t="shared" si="52"/>
        <v>#N/A</v>
      </c>
      <c r="O110" s="114"/>
      <c r="P110" s="225"/>
      <c r="Q110" s="225"/>
      <c r="R110" s="225"/>
      <c r="S110" s="225"/>
      <c r="T110" s="225"/>
      <c r="U110" s="225"/>
      <c r="V110" s="225"/>
      <c r="W110" s="225"/>
      <c r="X110" s="226"/>
      <c r="Y110" s="205"/>
      <c r="Z110" s="206"/>
      <c r="AA110" s="206"/>
      <c r="AB110" s="206"/>
      <c r="AC110" s="207"/>
    </row>
    <row r="111" spans="1:29" ht="16.5" customHeight="1" thickBot="1" x14ac:dyDescent="0.3">
      <c r="A111" s="6"/>
      <c r="B111" s="12"/>
      <c r="C111" s="54"/>
      <c r="D111" s="4"/>
      <c r="E111" s="12"/>
      <c r="F111" s="145" t="str">
        <f t="shared" si="56"/>
        <v/>
      </c>
      <c r="G111" s="41" t="e">
        <f t="shared" si="57"/>
        <v>#N/A</v>
      </c>
      <c r="H111" s="8"/>
      <c r="I111" s="69"/>
      <c r="J111" s="54"/>
      <c r="K111" s="4"/>
      <c r="L111" s="12"/>
      <c r="M111" s="145" t="str">
        <f t="shared" si="51"/>
        <v/>
      </c>
      <c r="N111" s="110" t="e">
        <f t="shared" si="52"/>
        <v>#N/A</v>
      </c>
      <c r="O111" s="114"/>
      <c r="P111" s="225" t="s">
        <v>11</v>
      </c>
      <c r="Q111" s="225"/>
      <c r="R111" s="225"/>
      <c r="S111" s="225"/>
      <c r="T111" s="225"/>
      <c r="U111" s="225"/>
      <c r="V111" s="225"/>
      <c r="W111" s="225"/>
      <c r="X111" s="226"/>
      <c r="Y111" s="205"/>
      <c r="Z111" s="206">
        <f>SUMIF($G$7:$G$58,50,$D$7:$D$58)+SUMIF($N$7:$N$58,50,$K$7:$K$58)+SUMIF($G$64:$G$81,50,$D$64:$D$81)+SUMIF($G$86:$G$97,50,$D$86:$D$97)+SUMIF($G$102:$G$116,50,$D$102:$D$116)+SUMIF($N$64:$N$89,50,$K$64:$K$89)+SUMIF($N$94:$N$116,50,$K$94:$K$116)</f>
        <v>0</v>
      </c>
      <c r="AA111" s="206"/>
      <c r="AB111" s="206">
        <f t="shared" ref="AB111" si="62">Y111-Z111</f>
        <v>0</v>
      </c>
      <c r="AC111" s="207"/>
    </row>
    <row r="112" spans="1:29" ht="16.5" customHeight="1" thickBot="1" x14ac:dyDescent="0.3">
      <c r="A112" s="6"/>
      <c r="B112" s="12"/>
      <c r="C112" s="54"/>
      <c r="D112" s="4"/>
      <c r="E112" s="12"/>
      <c r="F112" s="145" t="str">
        <f t="shared" si="56"/>
        <v/>
      </c>
      <c r="G112" s="41" t="e">
        <f t="shared" si="57"/>
        <v>#N/A</v>
      </c>
      <c r="H112" s="8"/>
      <c r="I112" s="69"/>
      <c r="J112" s="54"/>
      <c r="K112" s="4"/>
      <c r="L112" s="12"/>
      <c r="M112" s="145" t="str">
        <f t="shared" si="51"/>
        <v/>
      </c>
      <c r="N112" s="110" t="e">
        <f t="shared" si="52"/>
        <v>#N/A</v>
      </c>
      <c r="O112" s="114"/>
      <c r="P112" s="225"/>
      <c r="Q112" s="225"/>
      <c r="R112" s="225"/>
      <c r="S112" s="225"/>
      <c r="T112" s="225"/>
      <c r="U112" s="225"/>
      <c r="V112" s="225"/>
      <c r="W112" s="225"/>
      <c r="X112" s="226"/>
      <c r="Y112" s="205"/>
      <c r="Z112" s="206"/>
      <c r="AA112" s="206"/>
      <c r="AB112" s="206"/>
      <c r="AC112" s="207"/>
    </row>
    <row r="113" spans="1:29" ht="16.5" customHeight="1" thickBot="1" x14ac:dyDescent="0.3">
      <c r="A113" s="6"/>
      <c r="B113" s="12"/>
      <c r="C113" s="54"/>
      <c r="D113" s="4"/>
      <c r="E113" s="12"/>
      <c r="F113" s="145" t="str">
        <f t="shared" si="56"/>
        <v/>
      </c>
      <c r="G113" s="41" t="e">
        <f t="shared" si="57"/>
        <v>#N/A</v>
      </c>
      <c r="H113" s="8"/>
      <c r="I113" s="69"/>
      <c r="J113" s="54"/>
      <c r="K113" s="4"/>
      <c r="L113" s="12"/>
      <c r="M113" s="145" t="str">
        <f t="shared" si="51"/>
        <v/>
      </c>
      <c r="N113" s="110" t="e">
        <f t="shared" si="52"/>
        <v>#N/A</v>
      </c>
      <c r="O113" s="114"/>
      <c r="P113" s="115"/>
      <c r="Q113" s="115"/>
      <c r="R113" s="115"/>
      <c r="S113" s="115"/>
      <c r="T113" s="115"/>
      <c r="U113" s="115"/>
      <c r="V113" s="115"/>
      <c r="W113" s="115"/>
      <c r="X113" s="116"/>
      <c r="Y113" s="117"/>
      <c r="Z113" s="118"/>
      <c r="AA113" s="118"/>
      <c r="AB113" s="118"/>
      <c r="AC113" s="119"/>
    </row>
    <row r="114" spans="1:29" ht="16.5" customHeight="1" thickBot="1" x14ac:dyDescent="0.3">
      <c r="A114" s="6"/>
      <c r="B114" s="12"/>
      <c r="C114" s="54"/>
      <c r="D114" s="4"/>
      <c r="E114" s="12"/>
      <c r="F114" s="145" t="str">
        <f t="shared" si="56"/>
        <v/>
      </c>
      <c r="G114" s="41" t="e">
        <f t="shared" si="57"/>
        <v>#N/A</v>
      </c>
      <c r="H114" s="8"/>
      <c r="I114" s="69"/>
      <c r="J114" s="54"/>
      <c r="K114" s="4"/>
      <c r="L114" s="12"/>
      <c r="M114" s="145" t="str">
        <f t="shared" si="51"/>
        <v/>
      </c>
      <c r="N114" s="110" t="e">
        <f t="shared" si="52"/>
        <v>#N/A</v>
      </c>
      <c r="O114" s="114"/>
      <c r="P114" s="120"/>
      <c r="Q114" s="120"/>
      <c r="R114" s="120"/>
      <c r="S114" s="120"/>
      <c r="T114" s="232" t="s">
        <v>14</v>
      </c>
      <c r="U114" s="233"/>
      <c r="V114" s="233"/>
      <c r="W114" s="233"/>
      <c r="X114" s="233"/>
      <c r="Y114" s="227">
        <f>SUM(Y99:Y112)</f>
        <v>0</v>
      </c>
      <c r="Z114" s="227">
        <f>SUM(Z99:AA112)</f>
        <v>0</v>
      </c>
      <c r="AA114" s="227"/>
      <c r="AB114" s="227">
        <f>SUM(AB99:AC112)</f>
        <v>0</v>
      </c>
      <c r="AC114" s="230"/>
    </row>
    <row r="115" spans="1:29" ht="16.5" customHeight="1" thickBot="1" x14ac:dyDescent="0.3">
      <c r="A115" s="6"/>
      <c r="B115" s="12"/>
      <c r="C115" s="54"/>
      <c r="D115" s="4"/>
      <c r="E115" s="12"/>
      <c r="F115" s="145" t="str">
        <f t="shared" si="56"/>
        <v/>
      </c>
      <c r="G115" s="41" t="e">
        <f t="shared" si="57"/>
        <v>#N/A</v>
      </c>
      <c r="H115" s="8"/>
      <c r="I115" s="69"/>
      <c r="J115" s="54"/>
      <c r="K115" s="4"/>
      <c r="L115" s="12"/>
      <c r="M115" s="145" t="str">
        <f t="shared" si="51"/>
        <v/>
      </c>
      <c r="N115" s="110" t="e">
        <f t="shared" si="52"/>
        <v>#N/A</v>
      </c>
      <c r="O115" s="121"/>
      <c r="P115" s="122"/>
      <c r="Q115" s="122"/>
      <c r="R115" s="122"/>
      <c r="S115" s="122"/>
      <c r="T115" s="234"/>
      <c r="U115" s="228"/>
      <c r="V115" s="228"/>
      <c r="W115" s="228"/>
      <c r="X115" s="228"/>
      <c r="Y115" s="228"/>
      <c r="Z115" s="229"/>
      <c r="AA115" s="229"/>
      <c r="AB115" s="229"/>
      <c r="AC115" s="231"/>
    </row>
    <row r="116" spans="1:29" ht="16.5" customHeight="1" thickBot="1" x14ac:dyDescent="0.3">
      <c r="A116" s="6"/>
      <c r="B116" s="12"/>
      <c r="C116" s="54"/>
      <c r="D116" s="4"/>
      <c r="E116" s="12"/>
      <c r="F116" s="145" t="str">
        <f t="shared" si="56"/>
        <v/>
      </c>
      <c r="G116" s="41" t="e">
        <f t="shared" si="57"/>
        <v>#N/A</v>
      </c>
      <c r="H116" s="8"/>
      <c r="I116" s="69"/>
      <c r="J116" s="54"/>
      <c r="K116" s="4"/>
      <c r="L116" s="12"/>
      <c r="M116" s="145" t="str">
        <f t="shared" si="51"/>
        <v/>
      </c>
      <c r="N116" s="110" t="e">
        <f t="shared" si="52"/>
        <v>#N/A</v>
      </c>
      <c r="X116" s="123"/>
      <c r="Y116" s="109"/>
      <c r="Z116" s="109"/>
      <c r="AA116" s="109"/>
      <c r="AB116" s="109"/>
      <c r="AC116" s="109"/>
    </row>
    <row r="117" spans="1:29" ht="15.75" customHeight="1" thickBot="1" x14ac:dyDescent="0.3">
      <c r="A117" s="56"/>
      <c r="B117" s="103"/>
      <c r="C117" s="57" t="s">
        <v>14</v>
      </c>
      <c r="D117" s="63">
        <f>SUM(D102:D116)</f>
        <v>0</v>
      </c>
      <c r="E117" s="99"/>
      <c r="F117" s="146" t="str">
        <f t="shared" si="54"/>
        <v/>
      </c>
      <c r="G117" s="102"/>
      <c r="H117" s="124"/>
      <c r="I117" s="125"/>
      <c r="J117" s="57" t="s">
        <v>14</v>
      </c>
      <c r="K117" s="63">
        <f>SUM(K94:K116)</f>
        <v>0</v>
      </c>
      <c r="L117" s="99"/>
      <c r="M117" s="146" t="str">
        <f t="shared" si="49"/>
        <v/>
      </c>
      <c r="N117" s="126"/>
      <c r="W117" s="127"/>
      <c r="X117" s="127"/>
      <c r="Y117" s="127"/>
      <c r="Z117" s="127"/>
      <c r="AA117" s="127"/>
      <c r="AB117" s="127"/>
      <c r="AC117" s="127"/>
    </row>
    <row r="118" spans="1:29" x14ac:dyDescent="0.25">
      <c r="W118" s="127"/>
      <c r="X118" s="127"/>
      <c r="Y118" s="127"/>
      <c r="Z118" s="127"/>
      <c r="AA118" s="127"/>
      <c r="AB118" s="127"/>
      <c r="AC118" s="127"/>
    </row>
  </sheetData>
  <sheetProtection algorithmName="SHA-512" hashValue="XBIaYX3iHTjFf5OBUf3QWb7HYKa3OaaREUq/Y2NjW//WgnAbioUrS2wiXtx8vIYMT5xaqSDyn1LX5jwok45w7g==" saltValue="3/VGWNp+fXmp7pyGrKpICQ==" spinCount="100000" sheet="1" selectLockedCells="1"/>
  <sortState xmlns:xlrd2="http://schemas.microsoft.com/office/spreadsheetml/2017/richdata2" ref="P64:P90">
    <sortCondition ref="P64:P90"/>
  </sortState>
  <mergeCells count="139">
    <mergeCell ref="Y114:Y115"/>
    <mergeCell ref="Z114:AA115"/>
    <mergeCell ref="AB114:AC115"/>
    <mergeCell ref="O60:AC60"/>
    <mergeCell ref="Y105:Y106"/>
    <mergeCell ref="Y107:Y108"/>
    <mergeCell ref="Y109:Y110"/>
    <mergeCell ref="Y111:Y112"/>
    <mergeCell ref="Z101:AA102"/>
    <mergeCell ref="Z103:AA104"/>
    <mergeCell ref="Z105:AA106"/>
    <mergeCell ref="Z107:AA108"/>
    <mergeCell ref="Z109:AA110"/>
    <mergeCell ref="Z111:AA112"/>
    <mergeCell ref="P111:W112"/>
    <mergeCell ref="T114:X115"/>
    <mergeCell ref="P105:W106"/>
    <mergeCell ref="P107:W108"/>
    <mergeCell ref="P109:W110"/>
    <mergeCell ref="P101:W102"/>
    <mergeCell ref="P103:W104"/>
    <mergeCell ref="Z63:AA63"/>
    <mergeCell ref="AB63:AC63"/>
    <mergeCell ref="W63:Y63"/>
    <mergeCell ref="P99:W100"/>
    <mergeCell ref="Y99:Y100"/>
    <mergeCell ref="Z99:AA100"/>
    <mergeCell ref="AB99:AC100"/>
    <mergeCell ref="X99:X112"/>
    <mergeCell ref="AB111:AC112"/>
    <mergeCell ref="AB107:AC108"/>
    <mergeCell ref="AB109:AC110"/>
    <mergeCell ref="AB105:AC106"/>
    <mergeCell ref="AB101:AC102"/>
    <mergeCell ref="W92:Y92"/>
    <mergeCell ref="Z92:AA92"/>
    <mergeCell ref="AB92:AC92"/>
    <mergeCell ref="O96:AC97"/>
    <mergeCell ref="Z98:AA98"/>
    <mergeCell ref="AB98:AC98"/>
    <mergeCell ref="W90:Y90"/>
    <mergeCell ref="Z90:AA90"/>
    <mergeCell ref="AB90:AC90"/>
    <mergeCell ref="W91:Y91"/>
    <mergeCell ref="Z91:AA91"/>
    <mergeCell ref="AB91:AC91"/>
    <mergeCell ref="W88:Y88"/>
    <mergeCell ref="Z88:AA88"/>
    <mergeCell ref="AB88:AC88"/>
    <mergeCell ref="W89:Y89"/>
    <mergeCell ref="Z89:AA89"/>
    <mergeCell ref="AB89:AC89"/>
    <mergeCell ref="W83:Y83"/>
    <mergeCell ref="Z83:AA83"/>
    <mergeCell ref="AB83:AC83"/>
    <mergeCell ref="W87:Y87"/>
    <mergeCell ref="Z87:AA87"/>
    <mergeCell ref="AB87:AC87"/>
    <mergeCell ref="W84:Y84"/>
    <mergeCell ref="W85:Y85"/>
    <mergeCell ref="W86:Y86"/>
    <mergeCell ref="Z84:AA84"/>
    <mergeCell ref="AB84:AC84"/>
    <mergeCell ref="Z85:AA85"/>
    <mergeCell ref="AB85:AC85"/>
    <mergeCell ref="Z86:AA86"/>
    <mergeCell ref="AB86:AC86"/>
    <mergeCell ref="W81:Y81"/>
    <mergeCell ref="Z81:AA81"/>
    <mergeCell ref="AB81:AC81"/>
    <mergeCell ref="W82:Y82"/>
    <mergeCell ref="Z82:AA82"/>
    <mergeCell ref="AB82:AC82"/>
    <mergeCell ref="W79:Y79"/>
    <mergeCell ref="Z79:AA79"/>
    <mergeCell ref="AB79:AC79"/>
    <mergeCell ref="W80:Y80"/>
    <mergeCell ref="Z80:AA80"/>
    <mergeCell ref="AB80:AC80"/>
    <mergeCell ref="W78:Y78"/>
    <mergeCell ref="Z78:AA78"/>
    <mergeCell ref="AB78:AC78"/>
    <mergeCell ref="W75:Y75"/>
    <mergeCell ref="Z75:AA75"/>
    <mergeCell ref="AB75:AC75"/>
    <mergeCell ref="W76:Y76"/>
    <mergeCell ref="Z76:AA76"/>
    <mergeCell ref="AB76:AC76"/>
    <mergeCell ref="AB74:AC74"/>
    <mergeCell ref="W71:Y71"/>
    <mergeCell ref="Z71:AA71"/>
    <mergeCell ref="AB71:AC71"/>
    <mergeCell ref="W72:Y72"/>
    <mergeCell ref="Z72:AA72"/>
    <mergeCell ref="AB72:AC72"/>
    <mergeCell ref="W77:Y77"/>
    <mergeCell ref="Z77:AA77"/>
    <mergeCell ref="AB77:AC77"/>
    <mergeCell ref="A1:N1"/>
    <mergeCell ref="O1:AC1"/>
    <mergeCell ref="H62:M62"/>
    <mergeCell ref="O5:U5"/>
    <mergeCell ref="O26:U26"/>
    <mergeCell ref="W5:AC5"/>
    <mergeCell ref="W30:AC30"/>
    <mergeCell ref="O62:U62"/>
    <mergeCell ref="A60:M60"/>
    <mergeCell ref="K3:L3"/>
    <mergeCell ref="A5:M5"/>
    <mergeCell ref="D3:F3"/>
    <mergeCell ref="P3:Q3"/>
    <mergeCell ref="R3:S3"/>
    <mergeCell ref="O14:U14"/>
    <mergeCell ref="O47:U47"/>
    <mergeCell ref="A62:F62"/>
    <mergeCell ref="A84:F84"/>
    <mergeCell ref="W62:AC62"/>
    <mergeCell ref="A100:F100"/>
    <mergeCell ref="W70:Y70"/>
    <mergeCell ref="Z70:AA70"/>
    <mergeCell ref="AB70:AC70"/>
    <mergeCell ref="Y103:Y104"/>
    <mergeCell ref="AB103:AC104"/>
    <mergeCell ref="Y101:Y102"/>
    <mergeCell ref="H92:M92"/>
    <mergeCell ref="W64:Y64"/>
    <mergeCell ref="Z64:AA64"/>
    <mergeCell ref="AB64:AC64"/>
    <mergeCell ref="W68:Y68"/>
    <mergeCell ref="Z68:AA68"/>
    <mergeCell ref="AB68:AC68"/>
    <mergeCell ref="W69:Y69"/>
    <mergeCell ref="Z69:AA69"/>
    <mergeCell ref="AB69:AC69"/>
    <mergeCell ref="W73:Y73"/>
    <mergeCell ref="Z73:AA73"/>
    <mergeCell ref="AB73:AC73"/>
    <mergeCell ref="W74:Y74"/>
    <mergeCell ref="Z74:AA74"/>
  </mergeCells>
  <conditionalFormatting sqref="AC28 U92 U45 AC59 U24 U12 U59 AB114">
    <cfRule type="cellIs" dxfId="61" priority="32" operator="lessThan">
      <formula>0</formula>
    </cfRule>
    <cfRule type="cellIs" dxfId="60" priority="33" operator="greaterThan">
      <formula>0</formula>
    </cfRule>
  </conditionalFormatting>
  <conditionalFormatting sqref="U7:U11 U16:U23 AC7:AC27 AB99:AC112 U49:U58 U28:U44 AC32:AC58 U64:U91">
    <cfRule type="cellIs" dxfId="59" priority="25" operator="greaterThan">
      <formula>0</formula>
    </cfRule>
    <cfRule type="cellIs" dxfId="58" priority="26" operator="lessThan">
      <formula>0</formula>
    </cfRule>
  </conditionalFormatting>
  <conditionalFormatting sqref="Y99:Y100">
    <cfRule type="cellIs" dxfId="57" priority="7" operator="notEqual">
      <formula>$S$12</formula>
    </cfRule>
  </conditionalFormatting>
  <conditionalFormatting sqref="Y101:Y102">
    <cfRule type="cellIs" dxfId="56" priority="6" operator="notEqual">
      <formula>$S$24</formula>
    </cfRule>
  </conditionalFormatting>
  <conditionalFormatting sqref="Y103:Y104">
    <cfRule type="cellIs" dxfId="55" priority="5" operator="notEqual">
      <formula>$S$45</formula>
    </cfRule>
  </conditionalFormatting>
  <conditionalFormatting sqref="Y105:Y106">
    <cfRule type="cellIs" dxfId="54" priority="4" operator="notEqual">
      <formula>$AA$28</formula>
    </cfRule>
  </conditionalFormatting>
  <conditionalFormatting sqref="Y107:Y108">
    <cfRule type="cellIs" dxfId="53" priority="3" operator="notEqual">
      <formula>$AA$59</formula>
    </cfRule>
  </conditionalFormatting>
  <conditionalFormatting sqref="Y109:Y110">
    <cfRule type="cellIs" dxfId="52" priority="2" operator="notEqual">
      <formula>$S$59</formula>
    </cfRule>
  </conditionalFormatting>
  <conditionalFormatting sqref="Y111:Y112">
    <cfRule type="cellIs" dxfId="51" priority="1" operator="notEqual">
      <formula>$S$92</formula>
    </cfRule>
  </conditionalFormatting>
  <dataValidations count="8">
    <dataValidation type="list" showInputMessage="1" showErrorMessage="1" sqref="D3:F3" xr:uid="{00000000-0002-0000-0100-000000000000}">
      <formula1>SCHOOLS</formula1>
    </dataValidation>
    <dataValidation type="list" allowBlank="1" showInputMessage="1" showErrorMessage="1" sqref="L7:L58 E7:E23 E25:E27 E29:E31 E33:E34 E37:E58" xr:uid="{00000000-0002-0000-0100-000001000000}">
      <formula1>CLASSROOM</formula1>
    </dataValidation>
    <dataValidation type="list" allowBlank="1" showInputMessage="1" showErrorMessage="1" sqref="M7:M58 F7:F23 F25:F27 F29:F31 F33:F34 F37:F58" xr:uid="{00000000-0002-0000-0100-000002000000}">
      <formula1>CLASSROOM_DESCRIP</formula1>
    </dataValidation>
    <dataValidation type="list" allowBlank="1" showInputMessage="1" showErrorMessage="1" sqref="E86:E97" xr:uid="{00000000-0002-0000-0100-000003000000}">
      <formula1>ACTIVITY</formula1>
    </dataValidation>
    <dataValidation type="list" allowBlank="1" showInputMessage="1" showErrorMessage="1" sqref="L64:L89" xr:uid="{00000000-0002-0000-0100-000004000000}">
      <formula1>EXED</formula1>
    </dataValidation>
    <dataValidation type="list" allowBlank="1" showInputMessage="1" showErrorMessage="1" sqref="E64:E81" xr:uid="{00000000-0002-0000-0100-000005000000}">
      <formula1>TITLE_I</formula1>
    </dataValidation>
    <dataValidation type="list" allowBlank="1" showInputMessage="1" showErrorMessage="1" sqref="L94:L116" xr:uid="{00000000-0002-0000-0100-000006000000}">
      <formula1>SERVICE</formula1>
    </dataValidation>
    <dataValidation type="list" allowBlank="1" showInputMessage="1" showErrorMessage="1" sqref="E102:E116" xr:uid="{00000000-0002-0000-0100-000007000000}">
      <formula1>OTHER</formula1>
    </dataValidation>
  </dataValidations>
  <printOptions horizontalCentered="1"/>
  <pageMargins left="0.7" right="0.7" top="0.75" bottom="0.75" header="0.3" footer="0.3"/>
  <pageSetup scale="53" fitToWidth="2" fitToHeight="2" orientation="landscape" r:id="rId1"/>
  <headerFooter>
    <oddFooter>&amp;L&amp;8&amp;Z&amp;F, &amp;F, &amp;A, 11-02-16</oddFooter>
  </headerFooter>
  <rowBreaks count="1" manualBreakCount="1">
    <brk id="59" max="28" man="1"/>
  </rowBreaks>
  <colBreaks count="1" manualBreakCount="1">
    <brk id="13" max="10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4"/>
  </sheetPr>
  <dimension ref="A1:AC120"/>
  <sheetViews>
    <sheetView view="pageBreakPreview" topLeftCell="A94" zoomScaleNormal="100" zoomScaleSheetLayoutView="100" workbookViewId="0">
      <selection activeCell="Y105" sqref="Y105:Y106"/>
    </sheetView>
  </sheetViews>
  <sheetFormatPr defaultColWidth="9.140625" defaultRowHeight="15" x14ac:dyDescent="0.25"/>
  <cols>
    <col min="1" max="1" width="1.7109375" style="14" customWidth="1"/>
    <col min="2" max="2" width="5.7109375" style="14" customWidth="1"/>
    <col min="3" max="3" width="26.42578125" style="14" customWidth="1"/>
    <col min="4" max="4" width="9.7109375" style="14" customWidth="1"/>
    <col min="5" max="5" width="9.5703125" style="14" bestFit="1" customWidth="1"/>
    <col min="6" max="6" width="17" style="14" bestFit="1" customWidth="1"/>
    <col min="7" max="7" width="4.7109375" style="17" hidden="1" customWidth="1"/>
    <col min="8" max="8" width="1.7109375" style="14" customWidth="1"/>
    <col min="9" max="9" width="5.7109375" style="14" customWidth="1"/>
    <col min="10" max="10" width="26.42578125" style="14" customWidth="1"/>
    <col min="11" max="11" width="9.7109375" style="14" customWidth="1"/>
    <col min="12" max="12" width="9.5703125" style="14" bestFit="1" customWidth="1"/>
    <col min="13" max="13" width="19.140625" style="14" customWidth="1"/>
    <col min="14" max="14" width="3.7109375" style="17" hidden="1" customWidth="1"/>
    <col min="15" max="15" width="1.7109375" style="14" customWidth="1"/>
    <col min="16" max="16" width="9.5703125" style="14" bestFit="1" customWidth="1"/>
    <col min="17" max="17" width="21.5703125" style="14" bestFit="1" customWidth="1"/>
    <col min="18" max="18" width="13.85546875" style="14" bestFit="1" customWidth="1"/>
    <col min="19" max="21" width="10.7109375" style="14" customWidth="1"/>
    <col min="22" max="23" width="1.7109375" style="14" customWidth="1"/>
    <col min="24" max="24" width="9.140625" style="14"/>
    <col min="25" max="25" width="24" style="14" customWidth="1"/>
    <col min="26" max="26" width="15" style="14" bestFit="1" customWidth="1"/>
    <col min="27" max="29" width="10.7109375" style="14" customWidth="1"/>
    <col min="30" max="16384" width="9.140625" style="14"/>
  </cols>
  <sheetData>
    <row r="1" spans="1:29" ht="18.75" x14ac:dyDescent="0.25">
      <c r="A1" s="208" t="s">
        <v>122</v>
      </c>
      <c r="B1" s="208"/>
      <c r="C1" s="208"/>
      <c r="D1" s="208"/>
      <c r="E1" s="208"/>
      <c r="F1" s="208"/>
      <c r="G1" s="208"/>
      <c r="H1" s="208"/>
      <c r="I1" s="208"/>
      <c r="J1" s="208"/>
      <c r="K1" s="208"/>
      <c r="L1" s="208"/>
      <c r="M1" s="208"/>
      <c r="N1" s="208"/>
      <c r="O1" s="208" t="s">
        <v>38</v>
      </c>
      <c r="P1" s="208"/>
      <c r="Q1" s="208"/>
      <c r="R1" s="208"/>
      <c r="S1" s="208"/>
      <c r="T1" s="208"/>
      <c r="U1" s="208"/>
      <c r="V1" s="208"/>
      <c r="W1" s="208"/>
      <c r="X1" s="208"/>
      <c r="Y1" s="208"/>
      <c r="Z1" s="208"/>
      <c r="AA1" s="208"/>
      <c r="AB1" s="208"/>
      <c r="AC1" s="208"/>
    </row>
    <row r="2" spans="1:29" ht="6" customHeight="1" x14ac:dyDescent="0.25"/>
    <row r="3" spans="1:29" ht="18.75" x14ac:dyDescent="0.25">
      <c r="C3" s="62" t="s">
        <v>0</v>
      </c>
      <c r="D3" s="210"/>
      <c r="E3" s="210"/>
      <c r="F3" s="210"/>
      <c r="G3" s="91"/>
      <c r="H3" s="92"/>
      <c r="I3" s="92"/>
      <c r="J3" s="62" t="s">
        <v>33</v>
      </c>
      <c r="K3" s="209"/>
      <c r="L3" s="209"/>
      <c r="M3" s="92"/>
      <c r="N3" s="18"/>
      <c r="P3" s="211" t="s">
        <v>124</v>
      </c>
      <c r="Q3" s="211"/>
      <c r="R3" s="209"/>
      <c r="S3" s="209"/>
    </row>
    <row r="4" spans="1:29" ht="3" customHeight="1" thickBot="1" x14ac:dyDescent="0.3"/>
    <row r="5" spans="1:29" ht="16.5" customHeight="1" thickBot="1" x14ac:dyDescent="0.3">
      <c r="A5" s="197" t="s">
        <v>15</v>
      </c>
      <c r="B5" s="198"/>
      <c r="C5" s="198"/>
      <c r="D5" s="198"/>
      <c r="E5" s="198"/>
      <c r="F5" s="198"/>
      <c r="G5" s="198"/>
      <c r="H5" s="198"/>
      <c r="I5" s="198"/>
      <c r="J5" s="198"/>
      <c r="K5" s="198"/>
      <c r="L5" s="198"/>
      <c r="M5" s="199"/>
      <c r="N5" s="93"/>
      <c r="O5" s="197" t="s">
        <v>765</v>
      </c>
      <c r="P5" s="198"/>
      <c r="Q5" s="198"/>
      <c r="R5" s="198"/>
      <c r="S5" s="198"/>
      <c r="T5" s="198"/>
      <c r="U5" s="199"/>
      <c r="W5" s="197" t="s">
        <v>9</v>
      </c>
      <c r="X5" s="198"/>
      <c r="Y5" s="198"/>
      <c r="Z5" s="198"/>
      <c r="AA5" s="198"/>
      <c r="AB5" s="198"/>
      <c r="AC5" s="199"/>
    </row>
    <row r="6" spans="1:29" ht="16.5" customHeight="1" thickBot="1" x14ac:dyDescent="0.3">
      <c r="A6" s="23"/>
      <c r="B6" s="25" t="s">
        <v>131</v>
      </c>
      <c r="C6" s="24" t="s">
        <v>13</v>
      </c>
      <c r="D6" s="25" t="s">
        <v>32</v>
      </c>
      <c r="E6" s="25" t="s">
        <v>30</v>
      </c>
      <c r="F6" s="25" t="s">
        <v>8</v>
      </c>
      <c r="G6" s="94" t="s">
        <v>31</v>
      </c>
      <c r="H6" s="95"/>
      <c r="I6" s="25" t="s">
        <v>131</v>
      </c>
      <c r="J6" s="24" t="s">
        <v>13</v>
      </c>
      <c r="K6" s="25" t="s">
        <v>32</v>
      </c>
      <c r="L6" s="25" t="s">
        <v>30</v>
      </c>
      <c r="M6" s="26" t="s">
        <v>8</v>
      </c>
      <c r="N6" s="94" t="s">
        <v>31</v>
      </c>
      <c r="O6" s="29"/>
      <c r="P6" s="24" t="s">
        <v>30</v>
      </c>
      <c r="Q6" s="96" t="s">
        <v>8</v>
      </c>
      <c r="R6" s="25" t="s">
        <v>34</v>
      </c>
      <c r="S6" s="25" t="s">
        <v>32</v>
      </c>
      <c r="T6" s="25" t="s">
        <v>35</v>
      </c>
      <c r="U6" s="26" t="s">
        <v>36</v>
      </c>
      <c r="W6" s="29"/>
      <c r="X6" s="24" t="s">
        <v>30</v>
      </c>
      <c r="Y6" s="96" t="s">
        <v>8</v>
      </c>
      <c r="Z6" s="25" t="s">
        <v>34</v>
      </c>
      <c r="AA6" s="25" t="s">
        <v>32</v>
      </c>
      <c r="AB6" s="25" t="s">
        <v>35</v>
      </c>
      <c r="AC6" s="26" t="s">
        <v>36</v>
      </c>
    </row>
    <row r="7" spans="1:29" s="7" customFormat="1" ht="16.5" customHeight="1" x14ac:dyDescent="0.25">
      <c r="A7" s="9"/>
      <c r="B7" s="5"/>
      <c r="C7" s="54"/>
      <c r="D7" s="4"/>
      <c r="E7" s="12"/>
      <c r="F7" s="66"/>
      <c r="G7" s="32" t="e">
        <f t="shared" ref="G7:G38" si="0">VLOOKUP(E7,DESCRIPTIONS,5)</f>
        <v>#N/A</v>
      </c>
      <c r="H7" s="9"/>
      <c r="I7" s="5"/>
      <c r="J7" s="54"/>
      <c r="K7" s="4"/>
      <c r="L7" s="12"/>
      <c r="M7" s="66"/>
      <c r="N7" s="32" t="e">
        <f t="shared" ref="N7:N38" si="1">VLOOKUP(L7,DESCRIPTIONS,5)</f>
        <v>#N/A</v>
      </c>
      <c r="O7" s="33"/>
      <c r="P7" s="137">
        <v>51001</v>
      </c>
      <c r="Q7" s="135" t="str">
        <f>IFERROR(VLOOKUP(P7,DESCRIPTIONS,3,FALSE), "")</f>
        <v>BASIC K-3</v>
      </c>
      <c r="R7" s="138">
        <f>IFERROR(VLOOKUP(P7,DESCRIPTIONS,9,FALSE), "")</f>
        <v>1001</v>
      </c>
      <c r="S7" s="3"/>
      <c r="T7" s="140">
        <f>SUMIF($E$7:$E$58,P7,$D$7:$D$58)+SUMIF($L$7:$L$58,P7,$K$7:$K$58)+SUMIF($E$64:$E$116,P7,$D$64:$D$116)+SUMIF($L$64:$L$116,P7,$K$64:$K$116)</f>
        <v>0</v>
      </c>
      <c r="U7" s="136">
        <f>S7-T7</f>
        <v>0</v>
      </c>
      <c r="W7" s="33"/>
      <c r="X7" s="137">
        <v>51014</v>
      </c>
      <c r="Y7" s="135" t="str">
        <f t="shared" ref="Y7:Y27" si="2">IFERROR(VLOOKUP(X7,DESCRIPTIONS,3,FALSE), "")</f>
        <v>ESOL ELEM</v>
      </c>
      <c r="Z7" s="138">
        <f t="shared" ref="Z7:Z27" si="3">IFERROR(VLOOKUP(X7,DESCRIPTIONS,9,FALSE), "")</f>
        <v>1154</v>
      </c>
      <c r="AA7" s="3"/>
      <c r="AB7" s="140">
        <f>SUMIF($E$7:$E$58,X7,$D$7:$D$58)+SUMIF($L$7:$L$58,X7,$K$7:$K$58)+SUMIF($E$64:$E$116,X7,$D$64:$D$116)+SUMIF($L$64:$L$116,X7,$K$64:$K$116)</f>
        <v>0</v>
      </c>
      <c r="AC7" s="136">
        <f>AA7-AB7</f>
        <v>0</v>
      </c>
    </row>
    <row r="8" spans="1:29" s="7" customFormat="1" ht="16.5" customHeight="1" x14ac:dyDescent="0.25">
      <c r="A8" s="6"/>
      <c r="B8" s="12"/>
      <c r="C8" s="54"/>
      <c r="D8" s="4"/>
      <c r="E8" s="12"/>
      <c r="F8" s="66"/>
      <c r="G8" s="32" t="e">
        <f t="shared" si="0"/>
        <v>#N/A</v>
      </c>
      <c r="H8" s="6"/>
      <c r="I8" s="12"/>
      <c r="J8" s="54"/>
      <c r="K8" s="4"/>
      <c r="L8" s="12"/>
      <c r="M8" s="66"/>
      <c r="N8" s="32" t="e">
        <f t="shared" si="1"/>
        <v>#N/A</v>
      </c>
      <c r="O8" s="33"/>
      <c r="P8" s="137">
        <v>51002</v>
      </c>
      <c r="Q8" s="135" t="str">
        <f>IFERROR(VLOOKUP(P8,DESCRIPTIONS,3,FALSE), "")</f>
        <v>BASIC 4-6</v>
      </c>
      <c r="R8" s="138">
        <f>IFERROR(VLOOKUP(P8,DESCRIPTIONS,9,FALSE), "")</f>
        <v>1001</v>
      </c>
      <c r="S8" s="3"/>
      <c r="T8" s="140">
        <f t="shared" ref="T8:T11" si="4">SUMIF($E$7:$E$58,P8,$D$7:$D$58)+SUMIF($L$7:$L$58,P8,$K$7:$K$58)+SUMIF($E$64:$E$116,P8,$D$64:$D$116)+SUMIF($L$64:$L$116,P8,$K$64:$K$116)</f>
        <v>0</v>
      </c>
      <c r="U8" s="136">
        <f t="shared" ref="U8:U11" si="5">S8-T8</f>
        <v>0</v>
      </c>
      <c r="W8" s="33"/>
      <c r="X8" s="137">
        <v>51015</v>
      </c>
      <c r="Y8" s="135" t="str">
        <f t="shared" si="2"/>
        <v>TITLE I TEACHER</v>
      </c>
      <c r="Z8" s="138">
        <f t="shared" si="3"/>
        <v>418082</v>
      </c>
      <c r="AA8" s="3"/>
      <c r="AB8" s="140">
        <f t="shared" ref="AB8:AB27" si="6">SUMIF($E$7:$E$58,X8,$D$7:$D$58)+SUMIF($L$7:$L$58,X8,$K$7:$K$58)+SUMIF($E$64:$E$116,X8,$D$64:$D$116)+SUMIF($L$64:$L$116,X8,$K$64:$K$116)</f>
        <v>0</v>
      </c>
      <c r="AC8" s="136">
        <f>AA8-AB8</f>
        <v>0</v>
      </c>
    </row>
    <row r="9" spans="1:29" s="7" customFormat="1" ht="16.5" customHeight="1" x14ac:dyDescent="0.25">
      <c r="A9" s="6"/>
      <c r="B9" s="12"/>
      <c r="C9" s="54"/>
      <c r="D9" s="4"/>
      <c r="E9" s="12"/>
      <c r="F9" s="66"/>
      <c r="G9" s="32" t="e">
        <f t="shared" si="0"/>
        <v>#N/A</v>
      </c>
      <c r="H9" s="6"/>
      <c r="I9" s="12"/>
      <c r="J9" s="54"/>
      <c r="K9" s="4"/>
      <c r="L9" s="12"/>
      <c r="M9" s="66"/>
      <c r="N9" s="32" t="e">
        <f t="shared" si="1"/>
        <v>#N/A</v>
      </c>
      <c r="O9" s="33"/>
      <c r="P9" s="137">
        <v>51010</v>
      </c>
      <c r="Q9" s="135" t="str">
        <f>IFERROR(VLOOKUP(P9,DESCRIPTIONS,3,FALSE), "")</f>
        <v>ESOL ELEM</v>
      </c>
      <c r="R9" s="138">
        <f>IFERROR(VLOOKUP(P9,DESCRIPTIONS,9,FALSE), "")</f>
        <v>1001</v>
      </c>
      <c r="S9" s="3"/>
      <c r="T9" s="140">
        <f t="shared" si="4"/>
        <v>0</v>
      </c>
      <c r="U9" s="136">
        <f t="shared" si="5"/>
        <v>0</v>
      </c>
      <c r="W9" s="33"/>
      <c r="X9" s="137">
        <v>51018</v>
      </c>
      <c r="Y9" s="135" t="str">
        <f t="shared" si="2"/>
        <v>PHYSICAL ED ELEM</v>
      </c>
      <c r="Z9" s="138">
        <f t="shared" si="3"/>
        <v>1001</v>
      </c>
      <c r="AA9" s="3"/>
      <c r="AB9" s="140">
        <f t="shared" si="6"/>
        <v>0</v>
      </c>
      <c r="AC9" s="136">
        <f>AA9-AB9</f>
        <v>0</v>
      </c>
    </row>
    <row r="10" spans="1:29" s="7" customFormat="1" ht="16.5" customHeight="1" x14ac:dyDescent="0.25">
      <c r="A10" s="6"/>
      <c r="B10" s="12"/>
      <c r="C10" s="54"/>
      <c r="D10" s="4"/>
      <c r="E10" s="12"/>
      <c r="F10" s="66"/>
      <c r="G10" s="32" t="e">
        <f t="shared" si="0"/>
        <v>#N/A</v>
      </c>
      <c r="H10" s="6"/>
      <c r="I10" s="12"/>
      <c r="J10" s="54"/>
      <c r="K10" s="4"/>
      <c r="L10" s="12"/>
      <c r="M10" s="66"/>
      <c r="N10" s="32" t="e">
        <f t="shared" si="1"/>
        <v>#N/A</v>
      </c>
      <c r="O10" s="33"/>
      <c r="P10" s="137"/>
      <c r="Q10" s="135" t="str">
        <f>IFERROR(VLOOKUP(P10,DESCRIPTIONS,3,FALSE), "")</f>
        <v/>
      </c>
      <c r="R10" s="138" t="str">
        <f>IFERROR(VLOOKUP(P10,DESCRIPTIONS,9,FALSE), "")</f>
        <v/>
      </c>
      <c r="S10" s="3"/>
      <c r="T10" s="140">
        <f t="shared" si="4"/>
        <v>0</v>
      </c>
      <c r="U10" s="136">
        <f t="shared" si="5"/>
        <v>0</v>
      </c>
      <c r="W10" s="33"/>
      <c r="X10" s="137">
        <v>51019</v>
      </c>
      <c r="Y10" s="135" t="str">
        <f t="shared" si="2"/>
        <v>ART-ELEM</v>
      </c>
      <c r="Z10" s="138">
        <f t="shared" si="3"/>
        <v>1141</v>
      </c>
      <c r="AA10" s="3"/>
      <c r="AB10" s="140">
        <f t="shared" si="6"/>
        <v>0</v>
      </c>
      <c r="AC10" s="136">
        <f t="shared" ref="AC10:AC27" si="7">AA10-AB10</f>
        <v>0</v>
      </c>
    </row>
    <row r="11" spans="1:29" s="7" customFormat="1" ht="16.5" customHeight="1" thickBot="1" x14ac:dyDescent="0.3">
      <c r="A11" s="6"/>
      <c r="B11" s="12"/>
      <c r="C11" s="54"/>
      <c r="D11" s="4"/>
      <c r="E11" s="12"/>
      <c r="F11" s="66"/>
      <c r="G11" s="32" t="e">
        <f t="shared" si="0"/>
        <v>#N/A</v>
      </c>
      <c r="H11" s="6"/>
      <c r="I11" s="12"/>
      <c r="J11" s="54"/>
      <c r="K11" s="4"/>
      <c r="L11" s="12"/>
      <c r="M11" s="66"/>
      <c r="N11" s="32" t="e">
        <f t="shared" si="1"/>
        <v>#N/A</v>
      </c>
      <c r="O11" s="33"/>
      <c r="P11" s="137"/>
      <c r="Q11" s="135" t="str">
        <f>IFERROR(VLOOKUP(P11,DESCRIPTIONS,3,FALSE), "")</f>
        <v/>
      </c>
      <c r="R11" s="138" t="str">
        <f>IFERROR(VLOOKUP(P11,DESCRIPTIONS,9,FALSE), "")</f>
        <v/>
      </c>
      <c r="S11" s="3"/>
      <c r="T11" s="140">
        <f t="shared" si="4"/>
        <v>0</v>
      </c>
      <c r="U11" s="136">
        <f t="shared" si="5"/>
        <v>0</v>
      </c>
      <c r="W11" s="33"/>
      <c r="X11" s="137">
        <v>51020</v>
      </c>
      <c r="Y11" s="135" t="str">
        <f t="shared" si="2"/>
        <v>MUSIC ELEM</v>
      </c>
      <c r="Z11" s="138">
        <f t="shared" si="3"/>
        <v>1001</v>
      </c>
      <c r="AA11" s="3"/>
      <c r="AB11" s="140">
        <f t="shared" si="6"/>
        <v>0</v>
      </c>
      <c r="AC11" s="136">
        <f t="shared" si="7"/>
        <v>0</v>
      </c>
    </row>
    <row r="12" spans="1:29" s="7" customFormat="1" ht="16.5" customHeight="1" thickBot="1" x14ac:dyDescent="0.3">
      <c r="A12" s="6"/>
      <c r="B12" s="12"/>
      <c r="C12" s="54"/>
      <c r="D12" s="4"/>
      <c r="E12" s="12"/>
      <c r="F12" s="66"/>
      <c r="G12" s="32" t="e">
        <f t="shared" si="0"/>
        <v>#N/A</v>
      </c>
      <c r="H12" s="6"/>
      <c r="I12" s="54"/>
      <c r="J12" s="54"/>
      <c r="K12" s="4"/>
      <c r="L12" s="12"/>
      <c r="M12" s="66"/>
      <c r="N12" s="32" t="e">
        <f t="shared" si="1"/>
        <v>#N/A</v>
      </c>
      <c r="O12" s="36"/>
      <c r="P12" s="139"/>
      <c r="Q12" s="139"/>
      <c r="R12" s="37" t="s">
        <v>14</v>
      </c>
      <c r="S12" s="38">
        <f>SUM(S7:S11)</f>
        <v>0</v>
      </c>
      <c r="T12" s="38">
        <f>SUM(T7:T11)</f>
        <v>0</v>
      </c>
      <c r="U12" s="39">
        <f>S12-T12</f>
        <v>0</v>
      </c>
      <c r="W12" s="33"/>
      <c r="X12" s="137">
        <v>51021</v>
      </c>
      <c r="Y12" s="135" t="str">
        <f t="shared" si="2"/>
        <v>KINDERGARTEN</v>
      </c>
      <c r="Z12" s="138">
        <f t="shared" si="3"/>
        <v>424</v>
      </c>
      <c r="AA12" s="3"/>
      <c r="AB12" s="140">
        <f t="shared" si="6"/>
        <v>0</v>
      </c>
      <c r="AC12" s="136">
        <f t="shared" si="7"/>
        <v>0</v>
      </c>
    </row>
    <row r="13" spans="1:29" s="7" customFormat="1" ht="16.5" customHeight="1" thickBot="1" x14ac:dyDescent="0.3">
      <c r="A13" s="6"/>
      <c r="B13" s="12"/>
      <c r="C13" s="54"/>
      <c r="D13" s="4"/>
      <c r="E13" s="12"/>
      <c r="F13" s="66"/>
      <c r="G13" s="32" t="e">
        <f t="shared" si="0"/>
        <v>#N/A</v>
      </c>
      <c r="H13" s="6"/>
      <c r="I13" s="54"/>
      <c r="J13" s="54"/>
      <c r="K13" s="4"/>
      <c r="L13" s="12"/>
      <c r="M13" s="66"/>
      <c r="N13" s="32" t="e">
        <f t="shared" si="1"/>
        <v>#N/A</v>
      </c>
      <c r="O13" s="6"/>
      <c r="R13" s="53"/>
      <c r="S13" s="50"/>
      <c r="T13" s="50"/>
      <c r="U13" s="97"/>
      <c r="W13" s="33"/>
      <c r="X13" s="137">
        <v>51022</v>
      </c>
      <c r="Y13" s="135" t="str">
        <f t="shared" si="2"/>
        <v>KINDERGARTEN</v>
      </c>
      <c r="Z13" s="138">
        <f t="shared" si="3"/>
        <v>11141</v>
      </c>
      <c r="AA13" s="3"/>
      <c r="AB13" s="140">
        <f t="shared" si="6"/>
        <v>0</v>
      </c>
      <c r="AC13" s="136">
        <f t="shared" si="7"/>
        <v>0</v>
      </c>
    </row>
    <row r="14" spans="1:29" s="7" customFormat="1" ht="16.5" customHeight="1" thickBot="1" x14ac:dyDescent="0.3">
      <c r="A14" s="6"/>
      <c r="B14" s="12"/>
      <c r="C14" s="54"/>
      <c r="D14" s="4"/>
      <c r="E14" s="12"/>
      <c r="F14" s="66"/>
      <c r="G14" s="32" t="e">
        <f t="shared" si="0"/>
        <v>#N/A</v>
      </c>
      <c r="H14" s="6"/>
      <c r="I14" s="54"/>
      <c r="J14" s="54"/>
      <c r="K14" s="4"/>
      <c r="L14" s="12"/>
      <c r="M14" s="66"/>
      <c r="N14" s="32" t="e">
        <f t="shared" si="1"/>
        <v>#N/A</v>
      </c>
      <c r="O14" s="197" t="s">
        <v>766</v>
      </c>
      <c r="P14" s="198"/>
      <c r="Q14" s="198"/>
      <c r="R14" s="198"/>
      <c r="S14" s="198"/>
      <c r="T14" s="198"/>
      <c r="U14" s="199"/>
      <c r="W14" s="33"/>
      <c r="X14" s="137">
        <v>51023</v>
      </c>
      <c r="Y14" s="135" t="str">
        <f t="shared" si="2"/>
        <v>ELEM ED 1</v>
      </c>
      <c r="Z14" s="138">
        <f t="shared" si="3"/>
        <v>416</v>
      </c>
      <c r="AA14" s="3"/>
      <c r="AB14" s="140">
        <f t="shared" si="6"/>
        <v>0</v>
      </c>
      <c r="AC14" s="136">
        <f t="shared" si="7"/>
        <v>0</v>
      </c>
    </row>
    <row r="15" spans="1:29" s="7" customFormat="1" ht="16.5" customHeight="1" thickBot="1" x14ac:dyDescent="0.3">
      <c r="A15" s="6"/>
      <c r="B15" s="12"/>
      <c r="C15" s="54"/>
      <c r="D15" s="4"/>
      <c r="E15" s="12"/>
      <c r="F15" s="66"/>
      <c r="G15" s="32" t="e">
        <f t="shared" si="0"/>
        <v>#N/A</v>
      </c>
      <c r="H15" s="6"/>
      <c r="I15" s="54"/>
      <c r="J15" s="54"/>
      <c r="K15" s="4"/>
      <c r="L15" s="12"/>
      <c r="M15" s="66"/>
      <c r="N15" s="32" t="e">
        <f t="shared" si="1"/>
        <v>#N/A</v>
      </c>
      <c r="O15" s="29"/>
      <c r="P15" s="24" t="s">
        <v>30</v>
      </c>
      <c r="Q15" s="96" t="s">
        <v>8</v>
      </c>
      <c r="R15" s="25" t="s">
        <v>34</v>
      </c>
      <c r="S15" s="25" t="s">
        <v>32</v>
      </c>
      <c r="T15" s="25" t="s">
        <v>35</v>
      </c>
      <c r="U15" s="26" t="s">
        <v>36</v>
      </c>
      <c r="W15" s="33"/>
      <c r="X15" s="137">
        <v>51024</v>
      </c>
      <c r="Y15" s="135" t="str">
        <f t="shared" si="2"/>
        <v>ELEM ED 1</v>
      </c>
      <c r="Z15" s="138">
        <f t="shared" si="3"/>
        <v>11142</v>
      </c>
      <c r="AA15" s="3"/>
      <c r="AB15" s="140">
        <f t="shared" si="6"/>
        <v>0</v>
      </c>
      <c r="AC15" s="136">
        <f t="shared" si="7"/>
        <v>0</v>
      </c>
    </row>
    <row r="16" spans="1:29" s="7" customFormat="1" ht="16.5" customHeight="1" x14ac:dyDescent="0.25">
      <c r="A16" s="6"/>
      <c r="B16" s="12"/>
      <c r="C16" s="54"/>
      <c r="D16" s="4"/>
      <c r="E16" s="12"/>
      <c r="F16" s="66"/>
      <c r="G16" s="32" t="e">
        <f t="shared" si="0"/>
        <v>#N/A</v>
      </c>
      <c r="H16" s="6"/>
      <c r="I16" s="54"/>
      <c r="J16" s="54"/>
      <c r="K16" s="4"/>
      <c r="L16" s="12"/>
      <c r="M16" s="66"/>
      <c r="N16" s="32" t="e">
        <f t="shared" si="1"/>
        <v>#N/A</v>
      </c>
      <c r="O16" s="33"/>
      <c r="P16" s="137">
        <v>52001</v>
      </c>
      <c r="Q16" s="135" t="str">
        <f t="shared" ref="Q16:Q23" si="8">IFERROR(VLOOKUP(P16,DESCRIPTIONS,3,FALSE), "")</f>
        <v>LEVEL 111</v>
      </c>
      <c r="R16" s="138">
        <f t="shared" ref="R16:R23" si="9">IFERROR(VLOOKUP(P16,DESCRIPTIONS,9,FALSE), "")</f>
        <v>1001</v>
      </c>
      <c r="S16" s="3"/>
      <c r="T16" s="140">
        <f>SUMIF($E$7:$E$58,P16,$D$7:$D$58)+SUMIF($L$7:$L$58,P16,$K$7:$K$58)+SUMIF($E$64:$E$116,P16,$D$64:$D$116)+SUMIF($L$64:$L$116,P16,$K$64:$K$116)</f>
        <v>0</v>
      </c>
      <c r="U16" s="136">
        <f>S16-T16</f>
        <v>0</v>
      </c>
      <c r="W16" s="33"/>
      <c r="X16" s="137">
        <v>51025</v>
      </c>
      <c r="Y16" s="135" t="str">
        <f t="shared" si="2"/>
        <v>BASIC K-6</v>
      </c>
      <c r="Z16" s="138">
        <f t="shared" si="3"/>
        <v>593</v>
      </c>
      <c r="AA16" s="3"/>
      <c r="AB16" s="140">
        <f t="shared" si="6"/>
        <v>0</v>
      </c>
      <c r="AC16" s="136">
        <f t="shared" si="7"/>
        <v>0</v>
      </c>
    </row>
    <row r="17" spans="1:29" s="7" customFormat="1" ht="16.5" customHeight="1" x14ac:dyDescent="0.25">
      <c r="A17" s="6"/>
      <c r="B17" s="12"/>
      <c r="C17" s="54"/>
      <c r="D17" s="4"/>
      <c r="E17" s="12"/>
      <c r="F17" s="66"/>
      <c r="G17" s="32" t="e">
        <f t="shared" si="0"/>
        <v>#N/A</v>
      </c>
      <c r="H17" s="6"/>
      <c r="I17" s="54"/>
      <c r="J17" s="54"/>
      <c r="K17" s="4"/>
      <c r="L17" s="12"/>
      <c r="M17" s="66"/>
      <c r="N17" s="32" t="e">
        <f t="shared" si="1"/>
        <v>#N/A</v>
      </c>
      <c r="O17" s="33"/>
      <c r="P17" s="137">
        <v>52002</v>
      </c>
      <c r="Q17" s="135" t="str">
        <f t="shared" si="8"/>
        <v>LEVEL 112</v>
      </c>
      <c r="R17" s="138">
        <f t="shared" si="9"/>
        <v>1001</v>
      </c>
      <c r="S17" s="3"/>
      <c r="T17" s="140">
        <f t="shared" ref="T17:T23" si="10">SUMIF($E$7:$E$58,P17,$D$7:$D$58)+SUMIF($L$7:$L$58,P17,$K$7:$K$58)+SUMIF($E$64:$E$116,P17,$D$64:$D$116)+SUMIF($L$64:$L$116,P17,$K$64:$K$116)</f>
        <v>0</v>
      </c>
      <c r="U17" s="136">
        <f t="shared" ref="U17:U23" si="11">S17-T17</f>
        <v>0</v>
      </c>
      <c r="W17" s="34"/>
      <c r="X17" s="137">
        <v>51030</v>
      </c>
      <c r="Y17" s="135" t="str">
        <f t="shared" si="2"/>
        <v>TECHNOLOGY ED ELEM</v>
      </c>
      <c r="Z17" s="138">
        <f t="shared" si="3"/>
        <v>1001</v>
      </c>
      <c r="AA17" s="3"/>
      <c r="AB17" s="140">
        <f t="shared" si="6"/>
        <v>0</v>
      </c>
      <c r="AC17" s="136">
        <f t="shared" si="7"/>
        <v>0</v>
      </c>
    </row>
    <row r="18" spans="1:29" s="7" customFormat="1" ht="16.5" customHeight="1" x14ac:dyDescent="0.25">
      <c r="A18" s="6"/>
      <c r="B18" s="12"/>
      <c r="C18" s="54"/>
      <c r="D18" s="4"/>
      <c r="E18" s="12"/>
      <c r="F18" s="66"/>
      <c r="G18" s="32" t="e">
        <f t="shared" si="0"/>
        <v>#N/A</v>
      </c>
      <c r="H18" s="6"/>
      <c r="I18" s="54"/>
      <c r="J18" s="54"/>
      <c r="K18" s="4"/>
      <c r="L18" s="12"/>
      <c r="M18" s="66"/>
      <c r="N18" s="32" t="e">
        <f t="shared" si="1"/>
        <v>#N/A</v>
      </c>
      <c r="O18" s="33"/>
      <c r="P18" s="137">
        <v>52004</v>
      </c>
      <c r="Q18" s="135" t="str">
        <f t="shared" si="8"/>
        <v>LEVEL 254</v>
      </c>
      <c r="R18" s="138">
        <f t="shared" si="9"/>
        <v>1001</v>
      </c>
      <c r="S18" s="3"/>
      <c r="T18" s="140">
        <f t="shared" si="10"/>
        <v>0</v>
      </c>
      <c r="U18" s="136">
        <f t="shared" si="11"/>
        <v>0</v>
      </c>
      <c r="W18" s="34"/>
      <c r="X18" s="137">
        <v>51034</v>
      </c>
      <c r="Y18" s="135" t="str">
        <f t="shared" si="2"/>
        <v>BASIC 4-6</v>
      </c>
      <c r="Z18" s="138">
        <f t="shared" si="3"/>
        <v>422</v>
      </c>
      <c r="AA18" s="3"/>
      <c r="AB18" s="140">
        <f t="shared" si="6"/>
        <v>0</v>
      </c>
      <c r="AC18" s="136">
        <f t="shared" si="7"/>
        <v>0</v>
      </c>
    </row>
    <row r="19" spans="1:29" s="7" customFormat="1" ht="16.5" customHeight="1" x14ac:dyDescent="0.25">
      <c r="A19" s="6"/>
      <c r="B19" s="12"/>
      <c r="C19" s="54"/>
      <c r="D19" s="4"/>
      <c r="E19" s="12"/>
      <c r="F19" s="66"/>
      <c r="G19" s="32" t="e">
        <f t="shared" si="0"/>
        <v>#N/A</v>
      </c>
      <c r="H19" s="6"/>
      <c r="I19" s="54"/>
      <c r="J19" s="54"/>
      <c r="K19" s="4"/>
      <c r="L19" s="12"/>
      <c r="M19" s="66"/>
      <c r="N19" s="32" t="e">
        <f t="shared" si="1"/>
        <v>#N/A</v>
      </c>
      <c r="O19" s="33"/>
      <c r="P19" s="137">
        <v>52005</v>
      </c>
      <c r="Q19" s="135" t="str">
        <f t="shared" si="8"/>
        <v>LEVEL 255</v>
      </c>
      <c r="R19" s="138">
        <f t="shared" si="9"/>
        <v>1001</v>
      </c>
      <c r="S19" s="3"/>
      <c r="T19" s="140">
        <f t="shared" si="10"/>
        <v>0</v>
      </c>
      <c r="U19" s="136">
        <f t="shared" si="11"/>
        <v>0</v>
      </c>
      <c r="W19" s="34"/>
      <c r="X19" s="137">
        <v>51045</v>
      </c>
      <c r="Y19" s="135" t="str">
        <f t="shared" si="2"/>
        <v>STRINGS MUSIC ELEM</v>
      </c>
      <c r="Z19" s="138">
        <f t="shared" si="3"/>
        <v>1126</v>
      </c>
      <c r="AA19" s="3"/>
      <c r="AB19" s="140">
        <f t="shared" si="6"/>
        <v>0</v>
      </c>
      <c r="AC19" s="136">
        <f t="shared" si="7"/>
        <v>0</v>
      </c>
    </row>
    <row r="20" spans="1:29" s="7" customFormat="1" ht="16.5" customHeight="1" x14ac:dyDescent="0.25">
      <c r="A20" s="6"/>
      <c r="B20" s="12"/>
      <c r="C20" s="54"/>
      <c r="D20" s="4"/>
      <c r="E20" s="12"/>
      <c r="F20" s="66"/>
      <c r="G20" s="32" t="e">
        <f t="shared" si="0"/>
        <v>#N/A</v>
      </c>
      <c r="H20" s="6"/>
      <c r="I20" s="54"/>
      <c r="J20" s="54"/>
      <c r="K20" s="4"/>
      <c r="L20" s="12"/>
      <c r="M20" s="66"/>
      <c r="N20" s="32" t="e">
        <f t="shared" si="1"/>
        <v>#N/A</v>
      </c>
      <c r="O20" s="33"/>
      <c r="P20" s="137">
        <v>52075</v>
      </c>
      <c r="Q20" s="135" t="str">
        <f t="shared" si="8"/>
        <v>GIFTED LEVEL 111</v>
      </c>
      <c r="R20" s="138">
        <f t="shared" si="9"/>
        <v>1001</v>
      </c>
      <c r="S20" s="3"/>
      <c r="T20" s="140">
        <f t="shared" si="10"/>
        <v>0</v>
      </c>
      <c r="U20" s="136">
        <f t="shared" si="11"/>
        <v>0</v>
      </c>
      <c r="W20" s="34"/>
      <c r="X20" s="137">
        <v>51065</v>
      </c>
      <c r="Y20" s="135" t="str">
        <f t="shared" si="2"/>
        <v>DROP OUT ELEM</v>
      </c>
      <c r="Z20" s="138">
        <f t="shared" si="3"/>
        <v>1001</v>
      </c>
      <c r="AA20" s="3"/>
      <c r="AB20" s="140">
        <f t="shared" si="6"/>
        <v>0</v>
      </c>
      <c r="AC20" s="136">
        <f t="shared" si="7"/>
        <v>0</v>
      </c>
    </row>
    <row r="21" spans="1:29" s="7" customFormat="1" ht="16.5" customHeight="1" x14ac:dyDescent="0.25">
      <c r="A21" s="6"/>
      <c r="B21" s="12"/>
      <c r="C21" s="54"/>
      <c r="D21" s="4"/>
      <c r="E21" s="12"/>
      <c r="F21" s="66"/>
      <c r="G21" s="32" t="e">
        <f t="shared" si="0"/>
        <v>#N/A</v>
      </c>
      <c r="H21" s="6"/>
      <c r="I21" s="54"/>
      <c r="J21" s="54"/>
      <c r="K21" s="4"/>
      <c r="L21" s="12"/>
      <c r="M21" s="66"/>
      <c r="N21" s="32" t="e">
        <f t="shared" si="1"/>
        <v>#N/A</v>
      </c>
      <c r="O21" s="33"/>
      <c r="P21" s="137">
        <v>52076</v>
      </c>
      <c r="Q21" s="135" t="str">
        <f t="shared" si="8"/>
        <v>GIFTED LEVEL 112</v>
      </c>
      <c r="R21" s="138">
        <f t="shared" si="9"/>
        <v>1001</v>
      </c>
      <c r="S21" s="3"/>
      <c r="T21" s="140">
        <f t="shared" si="10"/>
        <v>0</v>
      </c>
      <c r="U21" s="136">
        <f t="shared" si="11"/>
        <v>0</v>
      </c>
      <c r="W21" s="34"/>
      <c r="X21" s="137">
        <v>51066</v>
      </c>
      <c r="Y21" s="135" t="str">
        <f t="shared" si="2"/>
        <v>DROP OUT ELEM</v>
      </c>
      <c r="Z21" s="138">
        <f t="shared" si="3"/>
        <v>1001</v>
      </c>
      <c r="AA21" s="3"/>
      <c r="AB21" s="140">
        <f t="shared" si="6"/>
        <v>0</v>
      </c>
      <c r="AC21" s="136">
        <f t="shared" si="7"/>
        <v>0</v>
      </c>
    </row>
    <row r="22" spans="1:29" s="7" customFormat="1" ht="16.5" customHeight="1" x14ac:dyDescent="0.25">
      <c r="A22" s="6"/>
      <c r="B22" s="12"/>
      <c r="C22" s="54"/>
      <c r="D22" s="4"/>
      <c r="E22" s="12"/>
      <c r="F22" s="66"/>
      <c r="G22" s="32" t="e">
        <f t="shared" si="0"/>
        <v>#N/A</v>
      </c>
      <c r="H22" s="6"/>
      <c r="I22" s="54"/>
      <c r="J22" s="54"/>
      <c r="K22" s="4"/>
      <c r="L22" s="12"/>
      <c r="M22" s="66"/>
      <c r="N22" s="32" t="e">
        <f t="shared" si="1"/>
        <v>#N/A</v>
      </c>
      <c r="O22" s="33"/>
      <c r="P22" s="137"/>
      <c r="Q22" s="135" t="str">
        <f t="shared" si="8"/>
        <v/>
      </c>
      <c r="R22" s="138" t="str">
        <f t="shared" si="9"/>
        <v/>
      </c>
      <c r="S22" s="3"/>
      <c r="T22" s="140">
        <f t="shared" si="10"/>
        <v>0</v>
      </c>
      <c r="U22" s="136">
        <f t="shared" si="11"/>
        <v>0</v>
      </c>
      <c r="W22" s="34"/>
      <c r="X22" s="137">
        <v>55017</v>
      </c>
      <c r="Y22" s="135" t="str">
        <f t="shared" si="2"/>
        <v>TITLE I PRE K</v>
      </c>
      <c r="Z22" s="138">
        <f t="shared" si="3"/>
        <v>514</v>
      </c>
      <c r="AA22" s="3"/>
      <c r="AB22" s="140">
        <f t="shared" si="6"/>
        <v>0</v>
      </c>
      <c r="AC22" s="136">
        <f t="shared" si="7"/>
        <v>0</v>
      </c>
    </row>
    <row r="23" spans="1:29" s="7" customFormat="1" ht="16.5" customHeight="1" thickBot="1" x14ac:dyDescent="0.3">
      <c r="A23" s="6"/>
      <c r="B23" s="12"/>
      <c r="C23" s="54"/>
      <c r="D23" s="4"/>
      <c r="E23" s="12"/>
      <c r="F23" s="66"/>
      <c r="G23" s="32" t="e">
        <f t="shared" si="0"/>
        <v>#N/A</v>
      </c>
      <c r="H23" s="6"/>
      <c r="I23" s="54"/>
      <c r="J23" s="54"/>
      <c r="K23" s="4"/>
      <c r="L23" s="12"/>
      <c r="M23" s="66"/>
      <c r="N23" s="32" t="e">
        <f t="shared" si="1"/>
        <v>#N/A</v>
      </c>
      <c r="O23" s="33"/>
      <c r="P23" s="137"/>
      <c r="Q23" s="135" t="str">
        <f t="shared" si="8"/>
        <v/>
      </c>
      <c r="R23" s="138" t="str">
        <f t="shared" si="9"/>
        <v/>
      </c>
      <c r="S23" s="3"/>
      <c r="T23" s="140">
        <f t="shared" si="10"/>
        <v>0</v>
      </c>
      <c r="U23" s="136">
        <f t="shared" si="11"/>
        <v>0</v>
      </c>
      <c r="W23" s="34"/>
      <c r="X23" s="137">
        <v>55021</v>
      </c>
      <c r="Y23" s="135" t="str">
        <f t="shared" si="2"/>
        <v>PRE-K HEADSTART</v>
      </c>
      <c r="Z23" s="138">
        <f t="shared" si="3"/>
        <v>418096</v>
      </c>
      <c r="AA23" s="3"/>
      <c r="AB23" s="140">
        <f t="shared" si="6"/>
        <v>0</v>
      </c>
      <c r="AC23" s="136">
        <f t="shared" si="7"/>
        <v>0</v>
      </c>
    </row>
    <row r="24" spans="1:29" s="7" customFormat="1" ht="16.5" customHeight="1" thickBot="1" x14ac:dyDescent="0.3">
      <c r="A24" s="6"/>
      <c r="B24" s="12"/>
      <c r="C24" s="54"/>
      <c r="D24" s="4"/>
      <c r="E24" s="12"/>
      <c r="F24" s="66"/>
      <c r="G24" s="32" t="e">
        <f t="shared" si="0"/>
        <v>#N/A</v>
      </c>
      <c r="H24" s="6"/>
      <c r="I24" s="54"/>
      <c r="J24" s="54"/>
      <c r="K24" s="4"/>
      <c r="L24" s="12"/>
      <c r="M24" s="66"/>
      <c r="N24" s="32" t="e">
        <f t="shared" si="1"/>
        <v>#N/A</v>
      </c>
      <c r="O24" s="36"/>
      <c r="P24" s="139"/>
      <c r="Q24" s="139"/>
      <c r="R24" s="37" t="s">
        <v>14</v>
      </c>
      <c r="S24" s="38">
        <f>SUM(S16:S23)</f>
        <v>0</v>
      </c>
      <c r="T24" s="38">
        <f>SUM(T16:T23)</f>
        <v>0</v>
      </c>
      <c r="U24" s="39">
        <f>S24-T24</f>
        <v>0</v>
      </c>
      <c r="W24" s="34"/>
      <c r="X24" s="137">
        <v>55022</v>
      </c>
      <c r="Y24" s="135" t="str">
        <f t="shared" si="2"/>
        <v>PRE-K HEADSTART</v>
      </c>
      <c r="Z24" s="138">
        <f t="shared" si="3"/>
        <v>563</v>
      </c>
      <c r="AA24" s="3"/>
      <c r="AB24" s="140">
        <f t="shared" si="6"/>
        <v>0</v>
      </c>
      <c r="AC24" s="136">
        <f t="shared" si="7"/>
        <v>0</v>
      </c>
    </row>
    <row r="25" spans="1:29" s="7" customFormat="1" ht="16.5" customHeight="1" thickBot="1" x14ac:dyDescent="0.3">
      <c r="A25" s="6"/>
      <c r="B25" s="12"/>
      <c r="C25" s="54"/>
      <c r="D25" s="4"/>
      <c r="E25" s="12"/>
      <c r="F25" s="66"/>
      <c r="G25" s="32" t="e">
        <f t="shared" si="0"/>
        <v>#N/A</v>
      </c>
      <c r="H25" s="6"/>
      <c r="I25" s="54"/>
      <c r="J25" s="54"/>
      <c r="K25" s="4"/>
      <c r="L25" s="12"/>
      <c r="M25" s="66"/>
      <c r="N25" s="32" t="e">
        <f t="shared" si="1"/>
        <v>#N/A</v>
      </c>
      <c r="W25" s="34"/>
      <c r="X25" s="137"/>
      <c r="Y25" s="135" t="str">
        <f t="shared" si="2"/>
        <v/>
      </c>
      <c r="Z25" s="138" t="str">
        <f t="shared" si="3"/>
        <v/>
      </c>
      <c r="AA25" s="3"/>
      <c r="AB25" s="140">
        <f t="shared" si="6"/>
        <v>0</v>
      </c>
      <c r="AC25" s="136">
        <f t="shared" si="7"/>
        <v>0</v>
      </c>
    </row>
    <row r="26" spans="1:29" s="7" customFormat="1" ht="16.5" customHeight="1" thickBot="1" x14ac:dyDescent="0.3">
      <c r="A26" s="6"/>
      <c r="B26" s="12"/>
      <c r="C26" s="54"/>
      <c r="D26" s="4"/>
      <c r="E26" s="12"/>
      <c r="F26" s="66"/>
      <c r="G26" s="32" t="e">
        <f t="shared" si="0"/>
        <v>#N/A</v>
      </c>
      <c r="H26" s="6"/>
      <c r="I26" s="54"/>
      <c r="J26" s="54"/>
      <c r="K26" s="4"/>
      <c r="L26" s="12"/>
      <c r="M26" s="66"/>
      <c r="N26" s="32" t="e">
        <f t="shared" si="1"/>
        <v>#N/A</v>
      </c>
      <c r="O26" s="197" t="s">
        <v>37</v>
      </c>
      <c r="P26" s="198"/>
      <c r="Q26" s="198"/>
      <c r="R26" s="198"/>
      <c r="S26" s="198"/>
      <c r="T26" s="198"/>
      <c r="U26" s="199"/>
      <c r="W26" s="34"/>
      <c r="X26" s="137"/>
      <c r="Y26" s="135" t="str">
        <f t="shared" si="2"/>
        <v/>
      </c>
      <c r="Z26" s="138" t="str">
        <f t="shared" si="3"/>
        <v/>
      </c>
      <c r="AA26" s="3"/>
      <c r="AB26" s="140">
        <f t="shared" si="6"/>
        <v>0</v>
      </c>
      <c r="AC26" s="136">
        <f t="shared" si="7"/>
        <v>0</v>
      </c>
    </row>
    <row r="27" spans="1:29" s="7" customFormat="1" ht="16.5" customHeight="1" thickBot="1" x14ac:dyDescent="0.3">
      <c r="A27" s="6"/>
      <c r="B27" s="12"/>
      <c r="C27" s="54"/>
      <c r="D27" s="4"/>
      <c r="E27" s="12"/>
      <c r="F27" s="66"/>
      <c r="G27" s="32" t="e">
        <f t="shared" si="0"/>
        <v>#N/A</v>
      </c>
      <c r="H27" s="6"/>
      <c r="I27" s="54"/>
      <c r="J27" s="54"/>
      <c r="K27" s="4"/>
      <c r="L27" s="12"/>
      <c r="M27" s="66"/>
      <c r="N27" s="32" t="e">
        <f t="shared" si="1"/>
        <v>#N/A</v>
      </c>
      <c r="O27" s="29"/>
      <c r="P27" s="24" t="s">
        <v>30</v>
      </c>
      <c r="Q27" s="96" t="s">
        <v>8</v>
      </c>
      <c r="R27" s="25" t="s">
        <v>34</v>
      </c>
      <c r="S27" s="25" t="s">
        <v>32</v>
      </c>
      <c r="T27" s="25" t="s">
        <v>35</v>
      </c>
      <c r="U27" s="26" t="s">
        <v>36</v>
      </c>
      <c r="W27" s="34"/>
      <c r="X27" s="137"/>
      <c r="Y27" s="135" t="str">
        <f t="shared" si="2"/>
        <v/>
      </c>
      <c r="Z27" s="138" t="str">
        <f t="shared" si="3"/>
        <v/>
      </c>
      <c r="AA27" s="3"/>
      <c r="AB27" s="140">
        <f t="shared" si="6"/>
        <v>0</v>
      </c>
      <c r="AC27" s="136">
        <f t="shared" si="7"/>
        <v>0</v>
      </c>
    </row>
    <row r="28" spans="1:29" s="7" customFormat="1" ht="16.5" customHeight="1" thickBot="1" x14ac:dyDescent="0.3">
      <c r="A28" s="6"/>
      <c r="B28" s="12"/>
      <c r="C28" s="54"/>
      <c r="D28" s="4"/>
      <c r="E28" s="12"/>
      <c r="F28" s="66"/>
      <c r="G28" s="32" t="e">
        <f t="shared" si="0"/>
        <v>#N/A</v>
      </c>
      <c r="H28" s="6"/>
      <c r="I28" s="54"/>
      <c r="J28" s="54"/>
      <c r="K28" s="4"/>
      <c r="L28" s="12"/>
      <c r="M28" s="66"/>
      <c r="N28" s="32" t="e">
        <f t="shared" si="1"/>
        <v>#N/A</v>
      </c>
      <c r="O28" s="33"/>
      <c r="P28" s="142">
        <v>51005</v>
      </c>
      <c r="Q28" s="135" t="str">
        <f t="shared" ref="Q28:Q44" si="12">IFERROR(VLOOKUP(P28,DESCRIPTIONS,3,FALSE), "")</f>
        <v>BASIC K-3</v>
      </c>
      <c r="R28" s="138">
        <f t="shared" ref="R28:R44" si="13">IFERROR(VLOOKUP(P28,DESCRIPTIONS,9,FALSE), "")</f>
        <v>11152</v>
      </c>
      <c r="S28" s="3"/>
      <c r="T28" s="140">
        <f>SUMIF($E$7:$E$58,P28,$D$7:$D$58)+SUMIF($L$7:$L$58,P28,$K$7:$K$58)+SUMIF($E$64:$E$116,P28,$D$64:$D$116)+SUMIF($L$64:$L$116,P28,$K$64:$K$116)</f>
        <v>0</v>
      </c>
      <c r="U28" s="136">
        <f>S28-T28</f>
        <v>0</v>
      </c>
      <c r="W28" s="141"/>
      <c r="X28" s="139"/>
      <c r="Y28" s="139"/>
      <c r="Z28" s="37" t="s">
        <v>14</v>
      </c>
      <c r="AA28" s="38">
        <f>SUM(AA7:AA27)</f>
        <v>0</v>
      </c>
      <c r="AB28" s="38">
        <f>SUM(AB7:AB27)</f>
        <v>0</v>
      </c>
      <c r="AC28" s="39">
        <f>AA28-AB28</f>
        <v>0</v>
      </c>
    </row>
    <row r="29" spans="1:29" s="7" customFormat="1" ht="16.5" customHeight="1" thickBot="1" x14ac:dyDescent="0.3">
      <c r="A29" s="6"/>
      <c r="B29" s="12"/>
      <c r="C29" s="54"/>
      <c r="D29" s="4"/>
      <c r="E29" s="12"/>
      <c r="F29" s="66"/>
      <c r="G29" s="32" t="e">
        <f t="shared" si="0"/>
        <v>#N/A</v>
      </c>
      <c r="H29" s="6"/>
      <c r="I29" s="54"/>
      <c r="J29" s="54"/>
      <c r="K29" s="4"/>
      <c r="L29" s="12"/>
      <c r="M29" s="66"/>
      <c r="N29" s="32" t="e">
        <f t="shared" si="1"/>
        <v>#N/A</v>
      </c>
      <c r="O29" s="33"/>
      <c r="P29" s="137">
        <v>51006</v>
      </c>
      <c r="Q29" s="135" t="str">
        <f t="shared" si="12"/>
        <v>BASIC 4-6</v>
      </c>
      <c r="R29" s="138">
        <f t="shared" si="13"/>
        <v>11152</v>
      </c>
      <c r="S29" s="3"/>
      <c r="T29" s="140">
        <f>SUMIF($E$7:$E$58,P29,$D$7:$D$58)+SUMIF($L$7:$L$58,P29,$K$7:$K$58)+SUMIF($E$64:$E$116,P29,$D$64:$D$116)+SUMIF($L$64:$L$116,P29,$K$64:$K$116)</f>
        <v>0</v>
      </c>
      <c r="U29" s="136">
        <f t="shared" ref="U29:U32" si="14">S29-T29</f>
        <v>0</v>
      </c>
    </row>
    <row r="30" spans="1:29" s="7" customFormat="1" ht="16.5" customHeight="1" thickBot="1" x14ac:dyDescent="0.3">
      <c r="A30" s="6"/>
      <c r="B30" s="12"/>
      <c r="C30" s="54"/>
      <c r="D30" s="4"/>
      <c r="E30" s="12"/>
      <c r="F30" s="66"/>
      <c r="G30" s="32" t="e">
        <f t="shared" si="0"/>
        <v>#N/A</v>
      </c>
      <c r="H30" s="6"/>
      <c r="I30" s="54"/>
      <c r="J30" s="54"/>
      <c r="K30" s="4"/>
      <c r="L30" s="12"/>
      <c r="M30" s="66"/>
      <c r="N30" s="32" t="e">
        <f t="shared" si="1"/>
        <v>#N/A</v>
      </c>
      <c r="O30" s="33"/>
      <c r="P30" s="137">
        <v>51029</v>
      </c>
      <c r="Q30" s="135" t="str">
        <f t="shared" si="12"/>
        <v>PRIMARY PREP ELEM</v>
      </c>
      <c r="R30" s="138">
        <f t="shared" si="13"/>
        <v>38</v>
      </c>
      <c r="S30" s="3"/>
      <c r="T30" s="140">
        <f>SUMIF($E$7:$E$58,P30,$D$7:$D$58)+SUMIF($L$7:$L$58,P30,$K$7:$K$58)+SUMIF($E$64:$E$116,P30,$D$64:$D$116)+SUMIF($L$64:$L$116,P30,$K$64:$K$116)</f>
        <v>0</v>
      </c>
      <c r="U30" s="136">
        <f t="shared" si="14"/>
        <v>0</v>
      </c>
      <c r="W30" s="197" t="s">
        <v>10</v>
      </c>
      <c r="X30" s="198"/>
      <c r="Y30" s="198"/>
      <c r="Z30" s="198"/>
      <c r="AA30" s="198"/>
      <c r="AB30" s="198"/>
      <c r="AC30" s="199"/>
    </row>
    <row r="31" spans="1:29" s="7" customFormat="1" ht="16.5" customHeight="1" thickBot="1" x14ac:dyDescent="0.3">
      <c r="A31" s="6"/>
      <c r="B31" s="12"/>
      <c r="C31" s="54"/>
      <c r="D31" s="4"/>
      <c r="E31" s="12"/>
      <c r="F31" s="66"/>
      <c r="G31" s="32" t="e">
        <f t="shared" si="0"/>
        <v>#N/A</v>
      </c>
      <c r="H31" s="6"/>
      <c r="I31" s="54"/>
      <c r="J31" s="54"/>
      <c r="K31" s="4"/>
      <c r="L31" s="12"/>
      <c r="M31" s="66"/>
      <c r="N31" s="32" t="e">
        <f t="shared" si="1"/>
        <v>#N/A</v>
      </c>
      <c r="O31" s="33"/>
      <c r="P31" s="137">
        <v>51054</v>
      </c>
      <c r="Q31" s="135" t="str">
        <f t="shared" si="12"/>
        <v>BASIC K-3</v>
      </c>
      <c r="R31" s="138">
        <f t="shared" si="13"/>
        <v>449011</v>
      </c>
      <c r="S31" s="3"/>
      <c r="T31" s="140">
        <f>SUMIF($E$7:$E$58,P31,$D$7:$D$58)+SUMIF($L$7:$L$58,P31,$K$7:$K$58)+SUMIF($E$64:$E$116,P31,$D$64:$D$116)+SUMIF($L$64:$L$116,P31,$K$64:$K$116)</f>
        <v>0</v>
      </c>
      <c r="U31" s="136">
        <f t="shared" si="14"/>
        <v>0</v>
      </c>
      <c r="W31" s="29"/>
      <c r="X31" s="24" t="s">
        <v>30</v>
      </c>
      <c r="Y31" s="96" t="s">
        <v>8</v>
      </c>
      <c r="Z31" s="25" t="s">
        <v>34</v>
      </c>
      <c r="AA31" s="25" t="s">
        <v>32</v>
      </c>
      <c r="AB31" s="25" t="s">
        <v>35</v>
      </c>
      <c r="AC31" s="26" t="s">
        <v>36</v>
      </c>
    </row>
    <row r="32" spans="1:29" s="7" customFormat="1" ht="16.5" customHeight="1" x14ac:dyDescent="0.25">
      <c r="A32" s="6"/>
      <c r="B32" s="12"/>
      <c r="C32" s="54"/>
      <c r="D32" s="4"/>
      <c r="E32" s="12"/>
      <c r="F32" s="66"/>
      <c r="G32" s="32" t="e">
        <f t="shared" si="0"/>
        <v>#N/A</v>
      </c>
      <c r="H32" s="6"/>
      <c r="I32" s="54"/>
      <c r="J32" s="54"/>
      <c r="K32" s="4"/>
      <c r="L32" s="12"/>
      <c r="M32" s="66"/>
      <c r="N32" s="32" t="e">
        <f t="shared" si="1"/>
        <v>#N/A</v>
      </c>
      <c r="O32" s="33"/>
      <c r="P32" s="137">
        <v>51055</v>
      </c>
      <c r="Q32" s="135" t="str">
        <f t="shared" si="12"/>
        <v>BASIC 4-6</v>
      </c>
      <c r="R32" s="138">
        <f t="shared" si="13"/>
        <v>449011</v>
      </c>
      <c r="S32" s="3"/>
      <c r="T32" s="140">
        <f>SUMIF($E$7:$E$58,P32,$D$7:$D$58)+SUMIF($L$7:$L$58,P32,$K$7:$K$58)+SUMIF($E$64:$E$116,P32,$D$64:$D$116)+SUMIF($L$64:$L$116,P32,$K$64:$K$116)</f>
        <v>0</v>
      </c>
      <c r="U32" s="136">
        <f t="shared" si="14"/>
        <v>0</v>
      </c>
      <c r="W32" s="144"/>
      <c r="X32" s="143">
        <v>52010</v>
      </c>
      <c r="Y32" s="135" t="str">
        <f t="shared" ref="Y32:Y58" si="15">IFERROR(VLOOKUP(X32,DESCRIPTIONS,3,FALSE), "")</f>
        <v>ADAPTIVE PHYS ED</v>
      </c>
      <c r="Z32" s="138">
        <f t="shared" ref="Z32:Z58" si="16">IFERROR(VLOOKUP(X32,DESCRIPTIONS,9,FALSE), "")</f>
        <v>1001</v>
      </c>
      <c r="AA32" s="11"/>
      <c r="AB32" s="140">
        <f>SUMIF($E$7:$E$58,X32,$D$7:$D$58)+SUMIF($L$7:$L$58,X32,$K$7:$K$58)+SUMIF($E$64:$E$116,X32,$D$64:$D$116)+SUMIF($L$64:$L$116,X32,$K$64:$K$116)</f>
        <v>0</v>
      </c>
      <c r="AC32" s="136">
        <f t="shared" ref="AC32:AC36" si="17">AA32-AB32</f>
        <v>0</v>
      </c>
    </row>
    <row r="33" spans="1:29" s="7" customFormat="1" ht="16.5" customHeight="1" x14ac:dyDescent="0.25">
      <c r="A33" s="6"/>
      <c r="B33" s="180"/>
      <c r="C33" s="54"/>
      <c r="D33" s="4"/>
      <c r="E33" s="180"/>
      <c r="F33" s="66"/>
      <c r="G33" s="32" t="e">
        <f t="shared" si="0"/>
        <v>#N/A</v>
      </c>
      <c r="H33" s="6"/>
      <c r="I33" s="54"/>
      <c r="J33" s="54"/>
      <c r="K33" s="4"/>
      <c r="L33" s="180"/>
      <c r="M33" s="66"/>
      <c r="N33" s="32" t="e">
        <f t="shared" si="1"/>
        <v>#N/A</v>
      </c>
      <c r="O33" s="33"/>
      <c r="P33" s="137">
        <v>51060</v>
      </c>
      <c r="Q33" s="135" t="str">
        <f t="shared" si="12"/>
        <v>SMALL SCHOOL UNIT</v>
      </c>
      <c r="R33" s="138">
        <f t="shared" si="13"/>
        <v>1990</v>
      </c>
      <c r="S33" s="3"/>
      <c r="T33" s="140">
        <f t="shared" ref="T33:T44" si="18">SUMIF($E$7:$E$58,P33,$D$7:$D$58)+SUMIF($L$7:$L$58,P33,$K$7:$K$58)+SUMIF($E$64:$E$116,P33,$D$64:$D$116)+SUMIF($L$64:$L$116,P33,$K$64:$K$116)</f>
        <v>0</v>
      </c>
      <c r="U33" s="136">
        <f t="shared" ref="U33:U44" si="19">S33-T33</f>
        <v>0</v>
      </c>
      <c r="W33" s="33"/>
      <c r="X33" s="137">
        <v>52011</v>
      </c>
      <c r="Y33" s="135" t="str">
        <f t="shared" si="15"/>
        <v>OCCUPATIONAL THERAPY</v>
      </c>
      <c r="Z33" s="138">
        <f t="shared" si="16"/>
        <v>1001</v>
      </c>
      <c r="AA33" s="192"/>
      <c r="AB33" s="140">
        <f>SUMIF($E$7:$E$58,X33,$D$7:$D$58)+SUMIF($L$7:$L$58,X33,$K$7:$K$58)+SUMIF($E$64:$E$116,X33,$D$64:$D$116)+SUMIF($L$64:$L$116,X33,$K$64:$K$116)</f>
        <v>0</v>
      </c>
      <c r="AC33" s="136">
        <f t="shared" si="17"/>
        <v>0</v>
      </c>
    </row>
    <row r="34" spans="1:29" s="7" customFormat="1" ht="16.5" customHeight="1" x14ac:dyDescent="0.25">
      <c r="A34" s="6"/>
      <c r="B34" s="180"/>
      <c r="C34" s="54"/>
      <c r="D34" s="4"/>
      <c r="E34" s="180"/>
      <c r="F34" s="66"/>
      <c r="G34" s="32" t="e">
        <f t="shared" si="0"/>
        <v>#N/A</v>
      </c>
      <c r="H34" s="6"/>
      <c r="I34" s="54"/>
      <c r="J34" s="54"/>
      <c r="K34" s="4"/>
      <c r="L34" s="180"/>
      <c r="M34" s="66"/>
      <c r="N34" s="32" t="e">
        <f t="shared" si="1"/>
        <v>#N/A</v>
      </c>
      <c r="O34" s="33"/>
      <c r="P34" s="137">
        <v>51061</v>
      </c>
      <c r="Q34" s="135" t="str">
        <f t="shared" si="12"/>
        <v>SMALL SCHOOL UNIT</v>
      </c>
      <c r="R34" s="138">
        <f t="shared" si="13"/>
        <v>1990</v>
      </c>
      <c r="S34" s="3"/>
      <c r="T34" s="140">
        <f t="shared" si="18"/>
        <v>0</v>
      </c>
      <c r="U34" s="136">
        <f t="shared" si="19"/>
        <v>0</v>
      </c>
      <c r="W34" s="33"/>
      <c r="X34" s="137">
        <v>52012</v>
      </c>
      <c r="Y34" s="135" t="str">
        <f t="shared" si="15"/>
        <v>PHYSICAL THERAPY</v>
      </c>
      <c r="Z34" s="138">
        <f t="shared" si="16"/>
        <v>1001</v>
      </c>
      <c r="AA34" s="192"/>
      <c r="AB34" s="140">
        <f>SUMIF($E$7:$E$58,X34,$D$7:$D$58)+SUMIF($L$7:$L$58,X34,$K$7:$K$58)+SUMIF($E$64:$E$116,X34,$D$64:$D$116)+SUMIF($L$64:$L$116,X34,$K$64:$K$116)</f>
        <v>0</v>
      </c>
      <c r="AC34" s="136">
        <f t="shared" si="17"/>
        <v>0</v>
      </c>
    </row>
    <row r="35" spans="1:29" s="7" customFormat="1" ht="16.5" customHeight="1" x14ac:dyDescent="0.25">
      <c r="A35" s="6"/>
      <c r="B35" s="180"/>
      <c r="C35" s="54"/>
      <c r="D35" s="4"/>
      <c r="E35" s="180"/>
      <c r="F35" s="66"/>
      <c r="G35" s="32" t="e">
        <f t="shared" si="0"/>
        <v>#N/A</v>
      </c>
      <c r="H35" s="6"/>
      <c r="I35" s="54"/>
      <c r="J35" s="54"/>
      <c r="K35" s="4"/>
      <c r="L35" s="180"/>
      <c r="M35" s="66"/>
      <c r="N35" s="32" t="e">
        <f t="shared" si="1"/>
        <v>#N/A</v>
      </c>
      <c r="O35" s="33"/>
      <c r="P35" s="137">
        <v>51070</v>
      </c>
      <c r="Q35" s="135" t="str">
        <f t="shared" si="12"/>
        <v>ELEM ED 1</v>
      </c>
      <c r="R35" s="138">
        <f t="shared" si="13"/>
        <v>449014</v>
      </c>
      <c r="S35" s="3"/>
      <c r="T35" s="140">
        <f t="shared" si="18"/>
        <v>0</v>
      </c>
      <c r="U35" s="136">
        <f t="shared" si="19"/>
        <v>0</v>
      </c>
      <c r="W35" s="33"/>
      <c r="X35" s="137">
        <v>52014</v>
      </c>
      <c r="Y35" s="135" t="str">
        <f t="shared" si="15"/>
        <v>PRESCH HANDICAP</v>
      </c>
      <c r="Z35" s="138">
        <f t="shared" si="16"/>
        <v>1001</v>
      </c>
      <c r="AA35" s="192"/>
      <c r="AB35" s="140">
        <f>SUMIF($E$7:$E$58,X35,$D$7:$D$58)+SUMIF($L$7:$L$58,X35,$K$7:$K$58)+SUMIF($E$64:$E$116,X35,$D$64:$D$116)+SUMIF($L$64:$L$116,X35,$K$64:$K$116)</f>
        <v>0</v>
      </c>
      <c r="AC35" s="136">
        <f t="shared" si="17"/>
        <v>0</v>
      </c>
    </row>
    <row r="36" spans="1:29" s="7" customFormat="1" ht="16.5" customHeight="1" x14ac:dyDescent="0.25">
      <c r="A36" s="6"/>
      <c r="B36" s="180"/>
      <c r="C36" s="54"/>
      <c r="D36" s="4"/>
      <c r="E36" s="180"/>
      <c r="F36" s="66"/>
      <c r="G36" s="32" t="e">
        <f t="shared" si="0"/>
        <v>#N/A</v>
      </c>
      <c r="H36" s="6"/>
      <c r="I36" s="54"/>
      <c r="J36" s="54"/>
      <c r="K36" s="4"/>
      <c r="L36" s="180"/>
      <c r="M36" s="66"/>
      <c r="N36" s="32" t="e">
        <f t="shared" si="1"/>
        <v>#N/A</v>
      </c>
      <c r="O36" s="33"/>
      <c r="P36" s="142">
        <v>52006</v>
      </c>
      <c r="Q36" s="135" t="str">
        <f t="shared" si="12"/>
        <v>LEVEL 111</v>
      </c>
      <c r="R36" s="138">
        <f t="shared" si="13"/>
        <v>1001</v>
      </c>
      <c r="S36" s="3"/>
      <c r="T36" s="140">
        <f t="shared" si="18"/>
        <v>0</v>
      </c>
      <c r="U36" s="136">
        <f t="shared" si="19"/>
        <v>0</v>
      </c>
      <c r="W36" s="33"/>
      <c r="X36" s="137">
        <v>52017</v>
      </c>
      <c r="Y36" s="135" t="str">
        <f t="shared" si="15"/>
        <v>SPEECH/LANG PATH</v>
      </c>
      <c r="Z36" s="138">
        <f t="shared" si="16"/>
        <v>1001</v>
      </c>
      <c r="AA36" s="192"/>
      <c r="AB36" s="140">
        <f>SUMIF($E$7:$E$58,X36,$D$7:$D$58)+SUMIF($L$7:$L$58,X36,$K$7:$K$58)+SUMIF($E$64:$E$116,X36,$D$64:$D$116)+SUMIF($L$64:$L$116,X36,$K$64:$K$116)</f>
        <v>0</v>
      </c>
      <c r="AC36" s="136">
        <f t="shared" si="17"/>
        <v>0</v>
      </c>
    </row>
    <row r="37" spans="1:29" s="7" customFormat="1" ht="16.5" customHeight="1" x14ac:dyDescent="0.25">
      <c r="A37" s="6"/>
      <c r="B37" s="12"/>
      <c r="C37" s="54"/>
      <c r="D37" s="4"/>
      <c r="E37" s="12"/>
      <c r="F37" s="66"/>
      <c r="G37" s="32" t="e">
        <f t="shared" si="0"/>
        <v>#N/A</v>
      </c>
      <c r="H37" s="6"/>
      <c r="I37" s="54"/>
      <c r="J37" s="54"/>
      <c r="K37" s="4"/>
      <c r="L37" s="12"/>
      <c r="M37" s="66"/>
      <c r="N37" s="32" t="e">
        <f t="shared" si="1"/>
        <v>#N/A</v>
      </c>
      <c r="O37" s="33"/>
      <c r="P37" s="142">
        <v>52007</v>
      </c>
      <c r="Q37" s="135" t="str">
        <f t="shared" si="12"/>
        <v>LEVEL 112</v>
      </c>
      <c r="R37" s="138">
        <f t="shared" si="13"/>
        <v>1001</v>
      </c>
      <c r="S37" s="3"/>
      <c r="T37" s="140">
        <f t="shared" si="18"/>
        <v>0</v>
      </c>
      <c r="U37" s="136">
        <f t="shared" si="19"/>
        <v>0</v>
      </c>
      <c r="W37" s="33"/>
      <c r="X37" s="137">
        <v>52019</v>
      </c>
      <c r="Y37" s="135" t="str">
        <f t="shared" si="15"/>
        <v>HEARING IMPAIRED</v>
      </c>
      <c r="Z37" s="138">
        <f t="shared" si="16"/>
        <v>1001</v>
      </c>
      <c r="AA37" s="3"/>
      <c r="AB37" s="140">
        <f t="shared" ref="AB37:AB58" si="20">SUMIF($E$7:$E$58,X37,$D$7:$D$58)+SUMIF($L$7:$L$58,X37,$K$7:$K$58)+SUMIF($E$64:$E$116,X37,$D$64:$D$116)+SUMIF($L$64:$L$116,X37,$K$64:$K$116)</f>
        <v>0</v>
      </c>
      <c r="AC37" s="136">
        <f t="shared" ref="AC37:AC47" si="21">AA37-AB37</f>
        <v>0</v>
      </c>
    </row>
    <row r="38" spans="1:29" s="7" customFormat="1" ht="16.5" customHeight="1" x14ac:dyDescent="0.25">
      <c r="A38" s="6"/>
      <c r="B38" s="12"/>
      <c r="C38" s="54"/>
      <c r="D38" s="4"/>
      <c r="E38" s="12"/>
      <c r="F38" s="66"/>
      <c r="G38" s="32" t="e">
        <f t="shared" si="0"/>
        <v>#N/A</v>
      </c>
      <c r="H38" s="6"/>
      <c r="I38" s="54"/>
      <c r="J38" s="54"/>
      <c r="K38" s="4"/>
      <c r="L38" s="12"/>
      <c r="M38" s="66"/>
      <c r="N38" s="32" t="e">
        <f t="shared" si="1"/>
        <v>#N/A</v>
      </c>
      <c r="O38" s="33"/>
      <c r="P38" s="137">
        <v>52009</v>
      </c>
      <c r="Q38" s="135" t="str">
        <f t="shared" si="12"/>
        <v>LEVEL 112</v>
      </c>
      <c r="R38" s="138">
        <f t="shared" si="13"/>
        <v>449011</v>
      </c>
      <c r="S38" s="3"/>
      <c r="T38" s="140">
        <f t="shared" si="18"/>
        <v>0</v>
      </c>
      <c r="U38" s="136">
        <f t="shared" si="19"/>
        <v>0</v>
      </c>
      <c r="W38" s="33"/>
      <c r="X38" s="137">
        <v>52021</v>
      </c>
      <c r="Y38" s="135" t="str">
        <f t="shared" si="15"/>
        <v>SPEC LRN DIS</v>
      </c>
      <c r="Z38" s="138">
        <f t="shared" si="16"/>
        <v>418014</v>
      </c>
      <c r="AA38" s="3"/>
      <c r="AB38" s="140">
        <f t="shared" si="20"/>
        <v>0</v>
      </c>
      <c r="AC38" s="136">
        <f t="shared" si="21"/>
        <v>0</v>
      </c>
    </row>
    <row r="39" spans="1:29" s="7" customFormat="1" ht="16.5" customHeight="1" x14ac:dyDescent="0.25">
      <c r="A39" s="6"/>
      <c r="B39" s="12"/>
      <c r="C39" s="54"/>
      <c r="D39" s="4"/>
      <c r="E39" s="12"/>
      <c r="F39" s="66"/>
      <c r="G39" s="32" t="e">
        <f t="shared" ref="G39:G58" si="22">VLOOKUP(E39,DESCRIPTIONS,5)</f>
        <v>#N/A</v>
      </c>
      <c r="H39" s="6"/>
      <c r="I39" s="54"/>
      <c r="J39" s="54"/>
      <c r="K39" s="4"/>
      <c r="L39" s="12"/>
      <c r="M39" s="66"/>
      <c r="N39" s="32" t="e">
        <f t="shared" ref="N39:N58" si="23">VLOOKUP(L39,DESCRIPTIONS,5)</f>
        <v>#N/A</v>
      </c>
      <c r="O39" s="33"/>
      <c r="P39" s="137">
        <v>52070</v>
      </c>
      <c r="Q39" s="135" t="str">
        <f t="shared" si="12"/>
        <v>ELEM ED 1</v>
      </c>
      <c r="R39" s="138">
        <f t="shared" si="13"/>
        <v>449014</v>
      </c>
      <c r="S39" s="3"/>
      <c r="T39" s="140">
        <f t="shared" si="18"/>
        <v>0</v>
      </c>
      <c r="U39" s="136">
        <f t="shared" si="19"/>
        <v>0</v>
      </c>
      <c r="W39" s="33"/>
      <c r="X39" s="137">
        <v>52022</v>
      </c>
      <c r="Y39" s="135" t="str">
        <f t="shared" si="15"/>
        <v>LEVEL 112</v>
      </c>
      <c r="Z39" s="138">
        <f t="shared" si="16"/>
        <v>418014</v>
      </c>
      <c r="AA39" s="3"/>
      <c r="AB39" s="140">
        <f t="shared" si="20"/>
        <v>0</v>
      </c>
      <c r="AC39" s="136">
        <f t="shared" si="21"/>
        <v>0</v>
      </c>
    </row>
    <row r="40" spans="1:29" s="7" customFormat="1" ht="16.5" customHeight="1" x14ac:dyDescent="0.25">
      <c r="A40" s="6"/>
      <c r="B40" s="12"/>
      <c r="C40" s="54"/>
      <c r="D40" s="4"/>
      <c r="E40" s="12"/>
      <c r="F40" s="66"/>
      <c r="G40" s="32" t="e">
        <f t="shared" si="22"/>
        <v>#N/A</v>
      </c>
      <c r="H40" s="6"/>
      <c r="I40" s="54"/>
      <c r="J40" s="54"/>
      <c r="K40" s="4"/>
      <c r="L40" s="12"/>
      <c r="M40" s="66"/>
      <c r="N40" s="32" t="e">
        <f t="shared" si="23"/>
        <v>#N/A</v>
      </c>
      <c r="O40" s="33"/>
      <c r="P40" s="137">
        <v>52078</v>
      </c>
      <c r="Q40" s="135" t="str">
        <f t="shared" si="12"/>
        <v>GIFTED LEVEL 111</v>
      </c>
      <c r="R40" s="138">
        <f t="shared" si="13"/>
        <v>1001</v>
      </c>
      <c r="S40" s="3"/>
      <c r="T40" s="140">
        <f t="shared" si="18"/>
        <v>0</v>
      </c>
      <c r="U40" s="136">
        <f t="shared" si="19"/>
        <v>0</v>
      </c>
      <c r="W40" s="33"/>
      <c r="X40" s="137">
        <v>52024</v>
      </c>
      <c r="Y40" s="135" t="str">
        <f t="shared" si="15"/>
        <v>LEVEL 254</v>
      </c>
      <c r="Z40" s="138">
        <f t="shared" si="16"/>
        <v>418014</v>
      </c>
      <c r="AA40" s="3"/>
      <c r="AB40" s="140">
        <f t="shared" si="20"/>
        <v>0</v>
      </c>
      <c r="AC40" s="136">
        <f t="shared" si="21"/>
        <v>0</v>
      </c>
    </row>
    <row r="41" spans="1:29" s="7" customFormat="1" ht="16.5" customHeight="1" x14ac:dyDescent="0.25">
      <c r="A41" s="6"/>
      <c r="B41" s="12"/>
      <c r="C41" s="54"/>
      <c r="D41" s="4"/>
      <c r="E41" s="12"/>
      <c r="F41" s="66"/>
      <c r="G41" s="32" t="e">
        <f t="shared" si="22"/>
        <v>#N/A</v>
      </c>
      <c r="H41" s="6"/>
      <c r="I41" s="54"/>
      <c r="J41" s="54"/>
      <c r="K41" s="4"/>
      <c r="L41" s="12"/>
      <c r="M41" s="66"/>
      <c r="N41" s="32" t="e">
        <f t="shared" si="23"/>
        <v>#N/A</v>
      </c>
      <c r="O41" s="33"/>
      <c r="P41" s="137">
        <v>52079</v>
      </c>
      <c r="Q41" s="135" t="str">
        <f t="shared" si="12"/>
        <v>GIFTED LEVEL 112</v>
      </c>
      <c r="R41" s="138">
        <f t="shared" si="13"/>
        <v>1001</v>
      </c>
      <c r="S41" s="3"/>
      <c r="T41" s="140">
        <f t="shared" si="18"/>
        <v>0</v>
      </c>
      <c r="U41" s="136">
        <f t="shared" si="19"/>
        <v>0</v>
      </c>
      <c r="W41" s="33"/>
      <c r="X41" s="137">
        <v>52025</v>
      </c>
      <c r="Y41" s="135" t="str">
        <f t="shared" si="15"/>
        <v>LEVEL 255</v>
      </c>
      <c r="Z41" s="138">
        <f t="shared" si="16"/>
        <v>418014</v>
      </c>
      <c r="AA41" s="3"/>
      <c r="AB41" s="140">
        <f t="shared" si="20"/>
        <v>0</v>
      </c>
      <c r="AC41" s="136">
        <f t="shared" si="21"/>
        <v>0</v>
      </c>
    </row>
    <row r="42" spans="1:29" s="7" customFormat="1" ht="16.5" customHeight="1" x14ac:dyDescent="0.25">
      <c r="A42" s="6"/>
      <c r="B42" s="12"/>
      <c r="C42" s="54"/>
      <c r="D42" s="4"/>
      <c r="E42" s="12"/>
      <c r="F42" s="66"/>
      <c r="G42" s="32" t="e">
        <f t="shared" si="22"/>
        <v>#N/A</v>
      </c>
      <c r="H42" s="6"/>
      <c r="I42" s="54"/>
      <c r="J42" s="54"/>
      <c r="K42" s="4"/>
      <c r="L42" s="12"/>
      <c r="M42" s="66"/>
      <c r="N42" s="32" t="e">
        <f t="shared" si="23"/>
        <v>#N/A</v>
      </c>
      <c r="O42" s="33"/>
      <c r="P42" s="137"/>
      <c r="Q42" s="135" t="str">
        <f t="shared" si="12"/>
        <v/>
      </c>
      <c r="R42" s="138" t="str">
        <f t="shared" si="13"/>
        <v/>
      </c>
      <c r="S42" s="3"/>
      <c r="T42" s="140">
        <f t="shared" si="18"/>
        <v>0</v>
      </c>
      <c r="U42" s="136">
        <f t="shared" si="19"/>
        <v>0</v>
      </c>
      <c r="W42" s="33"/>
      <c r="X42" s="137">
        <v>52026</v>
      </c>
      <c r="Y42" s="135" t="str">
        <f t="shared" si="15"/>
        <v>VE-SLD</v>
      </c>
      <c r="Z42" s="138">
        <f t="shared" si="16"/>
        <v>1001</v>
      </c>
      <c r="AA42" s="3"/>
      <c r="AB42" s="140">
        <f t="shared" si="20"/>
        <v>0</v>
      </c>
      <c r="AC42" s="136">
        <f t="shared" si="21"/>
        <v>0</v>
      </c>
    </row>
    <row r="43" spans="1:29" s="7" customFormat="1" ht="16.5" customHeight="1" x14ac:dyDescent="0.25">
      <c r="A43" s="6"/>
      <c r="B43" s="12"/>
      <c r="C43" s="54"/>
      <c r="D43" s="4"/>
      <c r="E43" s="12"/>
      <c r="F43" s="66"/>
      <c r="G43" s="32" t="e">
        <f t="shared" si="22"/>
        <v>#N/A</v>
      </c>
      <c r="H43" s="6"/>
      <c r="I43" s="54"/>
      <c r="J43" s="134"/>
      <c r="K43" s="4"/>
      <c r="L43" s="12"/>
      <c r="M43" s="66"/>
      <c r="N43" s="32" t="e">
        <f t="shared" si="23"/>
        <v>#N/A</v>
      </c>
      <c r="O43" s="33"/>
      <c r="P43" s="137"/>
      <c r="Q43" s="135" t="str">
        <f t="shared" si="12"/>
        <v/>
      </c>
      <c r="R43" s="138" t="str">
        <f t="shared" si="13"/>
        <v/>
      </c>
      <c r="S43" s="3"/>
      <c r="T43" s="140">
        <f t="shared" si="18"/>
        <v>0</v>
      </c>
      <c r="U43" s="136">
        <f t="shared" si="19"/>
        <v>0</v>
      </c>
      <c r="W43" s="33"/>
      <c r="X43" s="137">
        <v>52034</v>
      </c>
      <c r="Y43" s="135" t="str">
        <f t="shared" si="15"/>
        <v>PRESCH HANDICAP</v>
      </c>
      <c r="Z43" s="138">
        <f t="shared" si="16"/>
        <v>418014</v>
      </c>
      <c r="AA43" s="3"/>
      <c r="AB43" s="140">
        <f t="shared" si="20"/>
        <v>0</v>
      </c>
      <c r="AC43" s="136">
        <f t="shared" si="21"/>
        <v>0</v>
      </c>
    </row>
    <row r="44" spans="1:29" s="7" customFormat="1" ht="16.5" customHeight="1" thickBot="1" x14ac:dyDescent="0.3">
      <c r="A44" s="6"/>
      <c r="B44" s="12"/>
      <c r="C44" s="54"/>
      <c r="D44" s="4"/>
      <c r="E44" s="12"/>
      <c r="F44" s="66"/>
      <c r="G44" s="32" t="e">
        <f t="shared" si="22"/>
        <v>#N/A</v>
      </c>
      <c r="H44" s="6"/>
      <c r="I44" s="54"/>
      <c r="J44" s="54"/>
      <c r="K44" s="4"/>
      <c r="L44" s="12"/>
      <c r="M44" s="66"/>
      <c r="N44" s="32" t="e">
        <f t="shared" si="23"/>
        <v>#N/A</v>
      </c>
      <c r="O44" s="33"/>
      <c r="P44" s="137"/>
      <c r="Q44" s="135" t="str">
        <f t="shared" si="12"/>
        <v/>
      </c>
      <c r="R44" s="138" t="str">
        <f t="shared" si="13"/>
        <v/>
      </c>
      <c r="S44" s="3"/>
      <c r="T44" s="140">
        <f t="shared" si="18"/>
        <v>0</v>
      </c>
      <c r="U44" s="136">
        <f t="shared" si="19"/>
        <v>0</v>
      </c>
      <c r="W44" s="33"/>
      <c r="X44" s="137">
        <v>52035</v>
      </c>
      <c r="Y44" s="135" t="str">
        <f t="shared" si="15"/>
        <v>PRESCHOOL HANDI BLENDED M</v>
      </c>
      <c r="Z44" s="138">
        <f t="shared" si="16"/>
        <v>1001</v>
      </c>
      <c r="AA44" s="3"/>
      <c r="AB44" s="140">
        <f t="shared" si="20"/>
        <v>0</v>
      </c>
      <c r="AC44" s="136">
        <f t="shared" si="21"/>
        <v>0</v>
      </c>
    </row>
    <row r="45" spans="1:29" s="7" customFormat="1" ht="16.5" customHeight="1" thickBot="1" x14ac:dyDescent="0.3">
      <c r="A45" s="6"/>
      <c r="B45" s="12"/>
      <c r="C45" s="54"/>
      <c r="D45" s="4"/>
      <c r="E45" s="12"/>
      <c r="F45" s="66"/>
      <c r="G45" s="32" t="e">
        <f t="shared" si="22"/>
        <v>#N/A</v>
      </c>
      <c r="H45" s="6"/>
      <c r="I45" s="54"/>
      <c r="J45" s="54"/>
      <c r="K45" s="4"/>
      <c r="L45" s="12"/>
      <c r="M45" s="66"/>
      <c r="N45" s="32" t="e">
        <f t="shared" si="23"/>
        <v>#N/A</v>
      </c>
      <c r="O45" s="36"/>
      <c r="P45" s="139"/>
      <c r="Q45" s="139"/>
      <c r="R45" s="37" t="s">
        <v>14</v>
      </c>
      <c r="S45" s="38">
        <f>SUM(S28:S44)</f>
        <v>0</v>
      </c>
      <c r="T45" s="38">
        <f>SUM(T28:T44)</f>
        <v>0</v>
      </c>
      <c r="U45" s="39">
        <f>S45-T45</f>
        <v>0</v>
      </c>
      <c r="W45" s="33"/>
      <c r="X45" s="191"/>
      <c r="Y45" s="135" t="str">
        <f t="shared" si="15"/>
        <v/>
      </c>
      <c r="Z45" s="138" t="str">
        <f t="shared" si="16"/>
        <v/>
      </c>
      <c r="AA45" s="3"/>
      <c r="AB45" s="140">
        <f t="shared" si="20"/>
        <v>0</v>
      </c>
      <c r="AC45" s="136">
        <f t="shared" si="21"/>
        <v>0</v>
      </c>
    </row>
    <row r="46" spans="1:29" s="7" customFormat="1" ht="16.5" customHeight="1" thickBot="1" x14ac:dyDescent="0.3">
      <c r="A46" s="6"/>
      <c r="B46" s="12"/>
      <c r="C46" s="54"/>
      <c r="D46" s="4"/>
      <c r="E46" s="12"/>
      <c r="F46" s="66"/>
      <c r="G46" s="32" t="e">
        <f t="shared" si="22"/>
        <v>#N/A</v>
      </c>
      <c r="H46" s="6"/>
      <c r="I46" s="54"/>
      <c r="J46" s="54"/>
      <c r="K46" s="4"/>
      <c r="L46" s="12"/>
      <c r="M46" s="66"/>
      <c r="N46" s="32" t="e">
        <f t="shared" si="23"/>
        <v>#N/A</v>
      </c>
      <c r="W46" s="34"/>
      <c r="X46" s="191"/>
      <c r="Y46" s="135" t="str">
        <f t="shared" si="15"/>
        <v/>
      </c>
      <c r="Z46" s="138" t="str">
        <f t="shared" si="16"/>
        <v/>
      </c>
      <c r="AA46" s="3"/>
      <c r="AB46" s="140">
        <f t="shared" si="20"/>
        <v>0</v>
      </c>
      <c r="AC46" s="136">
        <f t="shared" si="21"/>
        <v>0</v>
      </c>
    </row>
    <row r="47" spans="1:29" s="7" customFormat="1" ht="16.5" customHeight="1" thickBot="1" x14ac:dyDescent="0.3">
      <c r="A47" s="6"/>
      <c r="B47" s="12"/>
      <c r="C47" s="54"/>
      <c r="D47" s="4"/>
      <c r="E47" s="12"/>
      <c r="F47" s="66"/>
      <c r="G47" s="32" t="e">
        <f t="shared" si="22"/>
        <v>#N/A</v>
      </c>
      <c r="H47" s="6"/>
      <c r="I47" s="54"/>
      <c r="J47" s="54"/>
      <c r="K47" s="4"/>
      <c r="L47" s="12"/>
      <c r="M47" s="66"/>
      <c r="N47" s="32" t="e">
        <f t="shared" si="23"/>
        <v>#N/A</v>
      </c>
      <c r="O47" s="197" t="s">
        <v>767</v>
      </c>
      <c r="P47" s="198"/>
      <c r="Q47" s="198"/>
      <c r="R47" s="198"/>
      <c r="S47" s="198"/>
      <c r="T47" s="198"/>
      <c r="U47" s="199"/>
      <c r="W47" s="34"/>
      <c r="X47" s="191"/>
      <c r="Y47" s="135" t="str">
        <f t="shared" si="15"/>
        <v/>
      </c>
      <c r="Z47" s="138" t="str">
        <f t="shared" si="16"/>
        <v/>
      </c>
      <c r="AA47" s="3"/>
      <c r="AB47" s="140">
        <f t="shared" si="20"/>
        <v>0</v>
      </c>
      <c r="AC47" s="136">
        <f t="shared" si="21"/>
        <v>0</v>
      </c>
    </row>
    <row r="48" spans="1:29" s="7" customFormat="1" ht="16.5" customHeight="1" thickBot="1" x14ac:dyDescent="0.3">
      <c r="A48" s="6"/>
      <c r="B48" s="12"/>
      <c r="C48" s="54"/>
      <c r="D48" s="4"/>
      <c r="E48" s="12"/>
      <c r="F48" s="66"/>
      <c r="G48" s="32" t="e">
        <f t="shared" si="22"/>
        <v>#N/A</v>
      </c>
      <c r="H48" s="6"/>
      <c r="I48" s="54"/>
      <c r="J48" s="54"/>
      <c r="K48" s="4"/>
      <c r="L48" s="12"/>
      <c r="M48" s="66"/>
      <c r="N48" s="32" t="e">
        <f t="shared" si="23"/>
        <v>#N/A</v>
      </c>
      <c r="O48" s="29"/>
      <c r="P48" s="24" t="s">
        <v>30</v>
      </c>
      <c r="Q48" s="96" t="s">
        <v>8</v>
      </c>
      <c r="R48" s="25" t="s">
        <v>34</v>
      </c>
      <c r="S48" s="25" t="s">
        <v>32</v>
      </c>
      <c r="T48" s="25" t="s">
        <v>35</v>
      </c>
      <c r="U48" s="26" t="s">
        <v>36</v>
      </c>
      <c r="W48" s="34"/>
      <c r="X48" s="191"/>
      <c r="Y48" s="135" t="str">
        <f t="shared" si="15"/>
        <v/>
      </c>
      <c r="Z48" s="138" t="str">
        <f t="shared" si="16"/>
        <v/>
      </c>
      <c r="AA48" s="3"/>
      <c r="AB48" s="140">
        <f t="shared" si="20"/>
        <v>0</v>
      </c>
      <c r="AC48" s="136">
        <f t="shared" ref="AC48:AC58" si="24">AA48-AB48</f>
        <v>0</v>
      </c>
    </row>
    <row r="49" spans="1:29" s="7" customFormat="1" ht="16.5" customHeight="1" x14ac:dyDescent="0.25">
      <c r="A49" s="6"/>
      <c r="B49" s="12"/>
      <c r="C49" s="54"/>
      <c r="D49" s="4"/>
      <c r="E49" s="12"/>
      <c r="F49" s="66"/>
      <c r="G49" s="32" t="e">
        <f t="shared" si="22"/>
        <v>#N/A</v>
      </c>
      <c r="H49" s="6"/>
      <c r="I49" s="54"/>
      <c r="J49" s="54"/>
      <c r="K49" s="4"/>
      <c r="L49" s="12"/>
      <c r="M49" s="66"/>
      <c r="N49" s="32" t="e">
        <f t="shared" si="23"/>
        <v>#N/A</v>
      </c>
      <c r="O49" s="33"/>
      <c r="P49" s="137">
        <v>51016</v>
      </c>
      <c r="Q49" s="135" t="str">
        <f t="shared" ref="Q49:Q58" si="25">IFERROR(VLOOKUP(P49,DESCRIPTIONS,3,FALSE), "")</f>
        <v>TITLE I TEACHER</v>
      </c>
      <c r="R49" s="138">
        <f t="shared" ref="R49:R58" si="26">IFERROR(VLOOKUP(P49,DESCRIPTIONS,9,FALSE), "")</f>
        <v>418001</v>
      </c>
      <c r="S49" s="3"/>
      <c r="T49" s="140">
        <f>SUMIF($E$7:$E$58,P49,$D$7:$D$58)+SUMIF($L$7:$L$58,P49,$K$7:$K$58)+SUMIF($E$64:$E$116,P49,$D$64:$D$116)+SUMIF($L$64:$L$116,P49,$K$64:$K$116)</f>
        <v>0</v>
      </c>
      <c r="U49" s="136">
        <f>S49-T49</f>
        <v>0</v>
      </c>
      <c r="W49" s="34"/>
      <c r="X49" s="137"/>
      <c r="Y49" s="135" t="str">
        <f t="shared" si="15"/>
        <v/>
      </c>
      <c r="Z49" s="138" t="str">
        <f t="shared" si="16"/>
        <v/>
      </c>
      <c r="AA49" s="3"/>
      <c r="AB49" s="140">
        <f t="shared" si="20"/>
        <v>0</v>
      </c>
      <c r="AC49" s="136">
        <f t="shared" si="24"/>
        <v>0</v>
      </c>
    </row>
    <row r="50" spans="1:29" s="7" customFormat="1" ht="16.5" customHeight="1" x14ac:dyDescent="0.25">
      <c r="A50" s="6"/>
      <c r="B50" s="12"/>
      <c r="C50" s="54"/>
      <c r="D50" s="4"/>
      <c r="E50" s="12"/>
      <c r="F50" s="66"/>
      <c r="G50" s="32" t="e">
        <f t="shared" si="22"/>
        <v>#N/A</v>
      </c>
      <c r="H50" s="6"/>
      <c r="I50" s="54"/>
      <c r="J50" s="54"/>
      <c r="K50" s="4"/>
      <c r="L50" s="12"/>
      <c r="M50" s="66"/>
      <c r="N50" s="32" t="e">
        <f t="shared" si="23"/>
        <v>#N/A</v>
      </c>
      <c r="O50" s="33"/>
      <c r="P50" s="137">
        <v>51017</v>
      </c>
      <c r="Q50" s="135" t="str">
        <f t="shared" si="25"/>
        <v>TITLE I TEACHER</v>
      </c>
      <c r="R50" s="138">
        <f t="shared" si="26"/>
        <v>418001</v>
      </c>
      <c r="S50" s="3"/>
      <c r="T50" s="140">
        <f t="shared" ref="T50:T58" si="27">SUMIF($E$7:$E$58,P50,$D$7:$D$58)+SUMIF($L$7:$L$58,P50,$K$7:$K$58)+SUMIF($E$64:$E$116,P50,$D$64:$D$116)+SUMIF($L$64:$L$116,P50,$K$64:$K$116)</f>
        <v>0</v>
      </c>
      <c r="U50" s="136">
        <f t="shared" ref="U50" si="28">S50-T50</f>
        <v>0</v>
      </c>
      <c r="W50" s="34"/>
      <c r="X50" s="137"/>
      <c r="Y50" s="135" t="str">
        <f t="shared" si="15"/>
        <v/>
      </c>
      <c r="Z50" s="138" t="str">
        <f t="shared" si="16"/>
        <v/>
      </c>
      <c r="AA50" s="3"/>
      <c r="AB50" s="140">
        <f t="shared" si="20"/>
        <v>0</v>
      </c>
      <c r="AC50" s="136">
        <f t="shared" si="24"/>
        <v>0</v>
      </c>
    </row>
    <row r="51" spans="1:29" s="7" customFormat="1" ht="16.5" customHeight="1" x14ac:dyDescent="0.25">
      <c r="A51" s="6"/>
      <c r="B51" s="12"/>
      <c r="C51" s="54"/>
      <c r="D51" s="4"/>
      <c r="E51" s="12"/>
      <c r="F51" s="66"/>
      <c r="G51" s="32" t="e">
        <f t="shared" si="22"/>
        <v>#N/A</v>
      </c>
      <c r="H51" s="6"/>
      <c r="I51" s="54"/>
      <c r="J51" s="54"/>
      <c r="K51" s="4"/>
      <c r="L51" s="12"/>
      <c r="M51" s="66"/>
      <c r="N51" s="32" t="e">
        <f t="shared" si="23"/>
        <v>#N/A</v>
      </c>
      <c r="O51" s="33"/>
      <c r="P51" s="137">
        <v>61219</v>
      </c>
      <c r="Q51" s="135" t="str">
        <f t="shared" si="25"/>
        <v>CERT SCHOOL COUNSELOR-TIT</v>
      </c>
      <c r="R51" s="138">
        <f t="shared" si="26"/>
        <v>418001</v>
      </c>
      <c r="S51" s="3"/>
      <c r="T51" s="140">
        <f t="shared" si="27"/>
        <v>0</v>
      </c>
      <c r="U51" s="136">
        <f t="shared" ref="U51:U58" si="29">S51-T51</f>
        <v>0</v>
      </c>
      <c r="W51" s="34"/>
      <c r="X51" s="137"/>
      <c r="Y51" s="135" t="str">
        <f t="shared" si="15"/>
        <v/>
      </c>
      <c r="Z51" s="138" t="str">
        <f t="shared" si="16"/>
        <v/>
      </c>
      <c r="AA51" s="3"/>
      <c r="AB51" s="140">
        <f t="shared" si="20"/>
        <v>0</v>
      </c>
      <c r="AC51" s="136">
        <f t="shared" si="24"/>
        <v>0</v>
      </c>
    </row>
    <row r="52" spans="1:29" s="7" customFormat="1" ht="16.5" customHeight="1" x14ac:dyDescent="0.25">
      <c r="A52" s="6"/>
      <c r="B52" s="12"/>
      <c r="C52" s="54"/>
      <c r="D52" s="4"/>
      <c r="E52" s="12"/>
      <c r="F52" s="66"/>
      <c r="G52" s="32" t="e">
        <f t="shared" si="22"/>
        <v>#N/A</v>
      </c>
      <c r="H52" s="6"/>
      <c r="I52" s="54"/>
      <c r="J52" s="54"/>
      <c r="K52" s="4"/>
      <c r="L52" s="12"/>
      <c r="M52" s="66"/>
      <c r="N52" s="32" t="e">
        <f t="shared" si="23"/>
        <v>#N/A</v>
      </c>
      <c r="O52" s="33"/>
      <c r="P52" s="137">
        <v>61515</v>
      </c>
      <c r="Q52" s="135" t="str">
        <f t="shared" si="25"/>
        <v>TITLE I PAR ED</v>
      </c>
      <c r="R52" s="138">
        <f t="shared" si="26"/>
        <v>418001</v>
      </c>
      <c r="S52" s="3"/>
      <c r="T52" s="140">
        <f t="shared" si="27"/>
        <v>0</v>
      </c>
      <c r="U52" s="136">
        <f t="shared" si="29"/>
        <v>0</v>
      </c>
      <c r="W52" s="34"/>
      <c r="X52" s="137"/>
      <c r="Y52" s="135" t="str">
        <f t="shared" si="15"/>
        <v/>
      </c>
      <c r="Z52" s="138" t="str">
        <f t="shared" si="16"/>
        <v/>
      </c>
      <c r="AA52" s="3"/>
      <c r="AB52" s="140">
        <f t="shared" si="20"/>
        <v>0</v>
      </c>
      <c r="AC52" s="136">
        <f t="shared" si="24"/>
        <v>0</v>
      </c>
    </row>
    <row r="53" spans="1:29" s="7" customFormat="1" ht="16.5" customHeight="1" x14ac:dyDescent="0.25">
      <c r="A53" s="6"/>
      <c r="B53" s="12"/>
      <c r="C53" s="54"/>
      <c r="D53" s="4"/>
      <c r="E53" s="12"/>
      <c r="F53" s="66"/>
      <c r="G53" s="32" t="e">
        <f t="shared" si="22"/>
        <v>#N/A</v>
      </c>
      <c r="H53" s="6"/>
      <c r="I53" s="54"/>
      <c r="J53" s="54"/>
      <c r="K53" s="4"/>
      <c r="L53" s="12"/>
      <c r="M53" s="66"/>
      <c r="N53" s="32" t="e">
        <f t="shared" si="23"/>
        <v>#N/A</v>
      </c>
      <c r="O53" s="33"/>
      <c r="P53" s="137">
        <v>63095</v>
      </c>
      <c r="Q53" s="135" t="str">
        <f t="shared" si="25"/>
        <v>MATH/SCI COACH</v>
      </c>
      <c r="R53" s="138">
        <f t="shared" si="26"/>
        <v>418001</v>
      </c>
      <c r="S53" s="3"/>
      <c r="T53" s="140">
        <f t="shared" si="27"/>
        <v>0</v>
      </c>
      <c r="U53" s="136">
        <f t="shared" si="29"/>
        <v>0</v>
      </c>
      <c r="W53" s="34"/>
      <c r="X53" s="137"/>
      <c r="Y53" s="135" t="str">
        <f t="shared" si="15"/>
        <v/>
      </c>
      <c r="Z53" s="138" t="str">
        <f t="shared" si="16"/>
        <v/>
      </c>
      <c r="AA53" s="3"/>
      <c r="AB53" s="140">
        <f t="shared" si="20"/>
        <v>0</v>
      </c>
      <c r="AC53" s="136">
        <f t="shared" si="24"/>
        <v>0</v>
      </c>
    </row>
    <row r="54" spans="1:29" s="7" customFormat="1" ht="16.5" customHeight="1" x14ac:dyDescent="0.25">
      <c r="A54" s="6"/>
      <c r="B54" s="12"/>
      <c r="C54" s="54"/>
      <c r="D54" s="4"/>
      <c r="E54" s="12"/>
      <c r="F54" s="66"/>
      <c r="G54" s="32" t="e">
        <f t="shared" si="22"/>
        <v>#N/A</v>
      </c>
      <c r="H54" s="6"/>
      <c r="I54" s="54"/>
      <c r="J54" s="54"/>
      <c r="K54" s="4"/>
      <c r="L54" s="12"/>
      <c r="M54" s="66"/>
      <c r="N54" s="32" t="e">
        <f t="shared" si="23"/>
        <v>#N/A</v>
      </c>
      <c r="O54" s="33"/>
      <c r="P54" s="137"/>
      <c r="Q54" s="135" t="str">
        <f t="shared" si="25"/>
        <v/>
      </c>
      <c r="R54" s="138" t="str">
        <f t="shared" si="26"/>
        <v/>
      </c>
      <c r="S54" s="3"/>
      <c r="T54" s="140">
        <f t="shared" si="27"/>
        <v>0</v>
      </c>
      <c r="U54" s="136">
        <f t="shared" si="29"/>
        <v>0</v>
      </c>
      <c r="W54" s="34"/>
      <c r="X54" s="137"/>
      <c r="Y54" s="135" t="str">
        <f t="shared" si="15"/>
        <v/>
      </c>
      <c r="Z54" s="138" t="str">
        <f t="shared" si="16"/>
        <v/>
      </c>
      <c r="AA54" s="3"/>
      <c r="AB54" s="140">
        <f t="shared" si="20"/>
        <v>0</v>
      </c>
      <c r="AC54" s="136">
        <f t="shared" si="24"/>
        <v>0</v>
      </c>
    </row>
    <row r="55" spans="1:29" s="7" customFormat="1" ht="16.5" customHeight="1" x14ac:dyDescent="0.25">
      <c r="A55" s="6"/>
      <c r="B55" s="12"/>
      <c r="C55" s="54"/>
      <c r="D55" s="4"/>
      <c r="E55" s="12"/>
      <c r="F55" s="66"/>
      <c r="G55" s="32" t="e">
        <f t="shared" si="22"/>
        <v>#N/A</v>
      </c>
      <c r="H55" s="6"/>
      <c r="I55" s="12"/>
      <c r="J55" s="54"/>
      <c r="K55" s="4"/>
      <c r="L55" s="12"/>
      <c r="M55" s="66"/>
      <c r="N55" s="32" t="e">
        <f t="shared" si="23"/>
        <v>#N/A</v>
      </c>
      <c r="O55" s="33"/>
      <c r="P55" s="137"/>
      <c r="Q55" s="135" t="str">
        <f t="shared" si="25"/>
        <v/>
      </c>
      <c r="R55" s="138" t="str">
        <f t="shared" si="26"/>
        <v/>
      </c>
      <c r="S55" s="3"/>
      <c r="T55" s="140">
        <f t="shared" si="27"/>
        <v>0</v>
      </c>
      <c r="U55" s="136">
        <f t="shared" si="29"/>
        <v>0</v>
      </c>
      <c r="W55" s="34"/>
      <c r="X55" s="137"/>
      <c r="Y55" s="135" t="str">
        <f t="shared" si="15"/>
        <v/>
      </c>
      <c r="Z55" s="138" t="str">
        <f t="shared" si="16"/>
        <v/>
      </c>
      <c r="AA55" s="3"/>
      <c r="AB55" s="140">
        <f t="shared" si="20"/>
        <v>0</v>
      </c>
      <c r="AC55" s="136">
        <f t="shared" si="24"/>
        <v>0</v>
      </c>
    </row>
    <row r="56" spans="1:29" s="7" customFormat="1" ht="16.5" customHeight="1" x14ac:dyDescent="0.25">
      <c r="A56" s="6"/>
      <c r="B56" s="12"/>
      <c r="C56" s="54"/>
      <c r="D56" s="4"/>
      <c r="E56" s="12"/>
      <c r="F56" s="66"/>
      <c r="G56" s="32" t="e">
        <f t="shared" si="22"/>
        <v>#N/A</v>
      </c>
      <c r="H56" s="6"/>
      <c r="I56" s="12"/>
      <c r="J56" s="54"/>
      <c r="K56" s="4"/>
      <c r="L56" s="12"/>
      <c r="M56" s="66"/>
      <c r="N56" s="32" t="e">
        <f t="shared" si="23"/>
        <v>#N/A</v>
      </c>
      <c r="O56" s="33"/>
      <c r="P56" s="137"/>
      <c r="Q56" s="135" t="str">
        <f t="shared" si="25"/>
        <v/>
      </c>
      <c r="R56" s="138" t="str">
        <f t="shared" si="26"/>
        <v/>
      </c>
      <c r="S56" s="3"/>
      <c r="T56" s="140">
        <f t="shared" si="27"/>
        <v>0</v>
      </c>
      <c r="U56" s="136">
        <f t="shared" si="29"/>
        <v>0</v>
      </c>
      <c r="W56" s="34"/>
      <c r="X56" s="137"/>
      <c r="Y56" s="135" t="str">
        <f t="shared" si="15"/>
        <v/>
      </c>
      <c r="Z56" s="138" t="str">
        <f t="shared" si="16"/>
        <v/>
      </c>
      <c r="AA56" s="3"/>
      <c r="AB56" s="140">
        <f t="shared" si="20"/>
        <v>0</v>
      </c>
      <c r="AC56" s="136">
        <f t="shared" si="24"/>
        <v>0</v>
      </c>
    </row>
    <row r="57" spans="1:29" ht="16.5" customHeight="1" x14ac:dyDescent="0.25">
      <c r="A57" s="6"/>
      <c r="B57" s="12"/>
      <c r="C57" s="54"/>
      <c r="D57" s="4"/>
      <c r="E57" s="12"/>
      <c r="F57" s="66"/>
      <c r="G57" s="32" t="e">
        <f t="shared" si="22"/>
        <v>#N/A</v>
      </c>
      <c r="H57" s="6"/>
      <c r="I57" s="12"/>
      <c r="J57" s="54"/>
      <c r="K57" s="4"/>
      <c r="L57" s="12"/>
      <c r="M57" s="66"/>
      <c r="N57" s="32" t="e">
        <f t="shared" si="23"/>
        <v>#N/A</v>
      </c>
      <c r="O57" s="33"/>
      <c r="P57" s="137"/>
      <c r="Q57" s="135" t="str">
        <f t="shared" si="25"/>
        <v/>
      </c>
      <c r="R57" s="138" t="str">
        <f t="shared" si="26"/>
        <v/>
      </c>
      <c r="S57" s="3"/>
      <c r="T57" s="140">
        <f t="shared" si="27"/>
        <v>0</v>
      </c>
      <c r="U57" s="136">
        <f t="shared" si="29"/>
        <v>0</v>
      </c>
      <c r="V57" s="7"/>
      <c r="W57" s="33"/>
      <c r="X57" s="137"/>
      <c r="Y57" s="135" t="str">
        <f t="shared" si="15"/>
        <v/>
      </c>
      <c r="Z57" s="138" t="str">
        <f t="shared" si="16"/>
        <v/>
      </c>
      <c r="AA57" s="3"/>
      <c r="AB57" s="140">
        <f t="shared" si="20"/>
        <v>0</v>
      </c>
      <c r="AC57" s="136">
        <f t="shared" si="24"/>
        <v>0</v>
      </c>
    </row>
    <row r="58" spans="1:29" ht="16.5" customHeight="1" thickBot="1" x14ac:dyDescent="0.3">
      <c r="A58" s="6"/>
      <c r="B58" s="12"/>
      <c r="C58" s="54"/>
      <c r="D58" s="4"/>
      <c r="E58" s="12"/>
      <c r="F58" s="66"/>
      <c r="G58" s="32" t="e">
        <f t="shared" si="22"/>
        <v>#N/A</v>
      </c>
      <c r="H58" s="6"/>
      <c r="I58" s="12"/>
      <c r="J58" s="54"/>
      <c r="K58" s="4"/>
      <c r="L58" s="12"/>
      <c r="M58" s="66"/>
      <c r="N58" s="32" t="e">
        <f t="shared" si="23"/>
        <v>#N/A</v>
      </c>
      <c r="O58" s="33"/>
      <c r="P58" s="137"/>
      <c r="Q58" s="135" t="str">
        <f t="shared" si="25"/>
        <v/>
      </c>
      <c r="R58" s="138" t="str">
        <f t="shared" si="26"/>
        <v/>
      </c>
      <c r="S58" s="3"/>
      <c r="T58" s="140">
        <f t="shared" si="27"/>
        <v>0</v>
      </c>
      <c r="U58" s="136">
        <f t="shared" si="29"/>
        <v>0</v>
      </c>
      <c r="V58" s="7"/>
      <c r="W58" s="33"/>
      <c r="X58" s="137"/>
      <c r="Y58" s="135" t="str">
        <f t="shared" si="15"/>
        <v/>
      </c>
      <c r="Z58" s="138" t="str">
        <f t="shared" si="16"/>
        <v/>
      </c>
      <c r="AA58" s="3"/>
      <c r="AB58" s="140">
        <f t="shared" si="20"/>
        <v>0</v>
      </c>
      <c r="AC58" s="136">
        <f t="shared" si="24"/>
        <v>0</v>
      </c>
    </row>
    <row r="59" spans="1:29" ht="15.75" thickBot="1" x14ac:dyDescent="0.3">
      <c r="A59" s="98"/>
      <c r="B59" s="99"/>
      <c r="C59" s="99"/>
      <c r="D59" s="100"/>
      <c r="E59" s="101"/>
      <c r="F59" s="99"/>
      <c r="G59" s="102"/>
      <c r="H59" s="56"/>
      <c r="I59" s="103"/>
      <c r="J59" s="57" t="s">
        <v>14</v>
      </c>
      <c r="K59" s="63">
        <f>SUM(D7:D58,K7:K58)</f>
        <v>0</v>
      </c>
      <c r="L59" s="99"/>
      <c r="M59" s="104"/>
      <c r="N59" s="32"/>
      <c r="O59" s="36"/>
      <c r="P59" s="139"/>
      <c r="Q59" s="139"/>
      <c r="R59" s="37" t="s">
        <v>14</v>
      </c>
      <c r="S59" s="38">
        <f>SUM(S49:S58)</f>
        <v>0</v>
      </c>
      <c r="T59" s="38">
        <f>SUM(T49:T58)</f>
        <v>0</v>
      </c>
      <c r="U59" s="39">
        <f>S59-T59</f>
        <v>0</v>
      </c>
      <c r="V59" s="7"/>
      <c r="W59" s="36"/>
      <c r="X59" s="139"/>
      <c r="Y59" s="139"/>
      <c r="Z59" s="37" t="s">
        <v>14</v>
      </c>
      <c r="AA59" s="38">
        <f>SUM(AA32:AA58)</f>
        <v>0</v>
      </c>
      <c r="AB59" s="38">
        <f>SUM(AB32:AB58)</f>
        <v>0</v>
      </c>
      <c r="AC59" s="39">
        <f>AA59-AB59</f>
        <v>0</v>
      </c>
    </row>
    <row r="60" spans="1:29" ht="16.5" customHeight="1" x14ac:dyDescent="0.25">
      <c r="A60" s="208" t="s">
        <v>123</v>
      </c>
      <c r="B60" s="208"/>
      <c r="C60" s="208"/>
      <c r="D60" s="208"/>
      <c r="E60" s="208"/>
      <c r="F60" s="208"/>
      <c r="G60" s="208"/>
      <c r="H60" s="208"/>
      <c r="I60" s="208"/>
      <c r="J60" s="208"/>
      <c r="K60" s="208"/>
      <c r="L60" s="208"/>
      <c r="M60" s="208"/>
      <c r="N60" s="32"/>
      <c r="O60" s="208" t="s">
        <v>38</v>
      </c>
      <c r="P60" s="208"/>
      <c r="Q60" s="208"/>
      <c r="R60" s="208"/>
      <c r="S60" s="208"/>
      <c r="T60" s="208"/>
      <c r="U60" s="208"/>
      <c r="V60" s="208"/>
      <c r="W60" s="208"/>
      <c r="X60" s="208"/>
      <c r="Y60" s="208"/>
      <c r="Z60" s="208"/>
      <c r="AA60" s="208"/>
      <c r="AB60" s="208"/>
      <c r="AC60" s="208"/>
    </row>
    <row r="61" spans="1:29" ht="16.5" customHeight="1" thickBot="1" x14ac:dyDescent="0.3">
      <c r="N61" s="32"/>
      <c r="O61" s="7"/>
      <c r="P61" s="7"/>
      <c r="Q61" s="7"/>
      <c r="R61" s="7"/>
      <c r="S61" s="7"/>
      <c r="T61" s="7"/>
      <c r="U61" s="7"/>
      <c r="V61" s="7"/>
      <c r="W61" s="7"/>
      <c r="X61" s="7"/>
      <c r="Y61" s="7"/>
      <c r="Z61" s="7"/>
      <c r="AA61" s="7"/>
      <c r="AB61" s="7"/>
      <c r="AC61" s="7"/>
    </row>
    <row r="62" spans="1:29" ht="16.5" customHeight="1" thickBot="1" x14ac:dyDescent="0.3">
      <c r="A62" s="197" t="s">
        <v>15</v>
      </c>
      <c r="B62" s="198"/>
      <c r="C62" s="198"/>
      <c r="D62" s="198"/>
      <c r="E62" s="198"/>
      <c r="F62" s="198"/>
      <c r="G62" s="198"/>
      <c r="H62" s="198"/>
      <c r="I62" s="198"/>
      <c r="J62" s="198"/>
      <c r="K62" s="198"/>
      <c r="L62" s="198"/>
      <c r="M62" s="199"/>
      <c r="N62" s="93"/>
      <c r="O62" s="197" t="s">
        <v>11</v>
      </c>
      <c r="P62" s="198"/>
      <c r="Q62" s="198"/>
      <c r="R62" s="198"/>
      <c r="S62" s="198"/>
      <c r="T62" s="198"/>
      <c r="U62" s="199"/>
      <c r="V62" s="7"/>
      <c r="W62" s="197" t="s">
        <v>21</v>
      </c>
      <c r="X62" s="198"/>
      <c r="Y62" s="198"/>
      <c r="Z62" s="198"/>
      <c r="AA62" s="198"/>
      <c r="AB62" s="198"/>
      <c r="AC62" s="199"/>
    </row>
    <row r="63" spans="1:29" ht="16.5" customHeight="1" thickBot="1" x14ac:dyDescent="0.3">
      <c r="A63" s="23"/>
      <c r="B63" s="25" t="s">
        <v>131</v>
      </c>
      <c r="C63" s="24" t="s">
        <v>13</v>
      </c>
      <c r="D63" s="25" t="s">
        <v>32</v>
      </c>
      <c r="E63" s="25" t="s">
        <v>30</v>
      </c>
      <c r="F63" s="25" t="s">
        <v>8</v>
      </c>
      <c r="G63" s="94" t="s">
        <v>31</v>
      </c>
      <c r="H63" s="95"/>
      <c r="I63" s="25" t="s">
        <v>131</v>
      </c>
      <c r="J63" s="24" t="s">
        <v>13</v>
      </c>
      <c r="K63" s="25" t="s">
        <v>32</v>
      </c>
      <c r="L63" s="25" t="s">
        <v>30</v>
      </c>
      <c r="M63" s="26" t="s">
        <v>8</v>
      </c>
      <c r="N63" s="94" t="s">
        <v>31</v>
      </c>
      <c r="O63" s="29"/>
      <c r="P63" s="24" t="s">
        <v>30</v>
      </c>
      <c r="Q63" s="96" t="s">
        <v>8</v>
      </c>
      <c r="R63" s="25" t="s">
        <v>34</v>
      </c>
      <c r="S63" s="25" t="s">
        <v>32</v>
      </c>
      <c r="T63" s="25" t="s">
        <v>35</v>
      </c>
      <c r="U63" s="26" t="s">
        <v>36</v>
      </c>
      <c r="V63" s="7"/>
      <c r="W63" s="238" t="s">
        <v>126</v>
      </c>
      <c r="X63" s="236"/>
      <c r="Y63" s="236"/>
      <c r="Z63" s="236" t="s">
        <v>42</v>
      </c>
      <c r="AA63" s="236"/>
      <c r="AB63" s="236" t="s">
        <v>125</v>
      </c>
      <c r="AC63" s="237"/>
    </row>
    <row r="64" spans="1:29" ht="16.5" customHeight="1" x14ac:dyDescent="0.25">
      <c r="A64" s="9"/>
      <c r="B64" s="5"/>
      <c r="C64" s="54"/>
      <c r="D64" s="4"/>
      <c r="E64" s="12"/>
      <c r="F64" s="65"/>
      <c r="G64" s="32" t="e">
        <f t="shared" ref="G64:G116" si="30">VLOOKUP(E64,DESCRIPTIONS,5)</f>
        <v>#N/A</v>
      </c>
      <c r="H64" s="9"/>
      <c r="I64" s="5"/>
      <c r="J64" s="54"/>
      <c r="K64" s="4"/>
      <c r="L64" s="12"/>
      <c r="M64" s="66"/>
      <c r="N64" s="32" t="e">
        <f t="shared" ref="N64:N116" si="31">VLOOKUP(L64,DESCRIPTIONS,5)</f>
        <v>#N/A</v>
      </c>
      <c r="O64" s="33"/>
      <c r="P64" s="137">
        <v>61116</v>
      </c>
      <c r="Q64" s="135" t="str">
        <f t="shared" ref="Q64:Q91" si="32">IFERROR(VLOOKUP(P64,DESCRIPTIONS,3,FALSE), "")</f>
        <v>SCHOOL SOCIAL WORK SERVIC</v>
      </c>
      <c r="R64" s="138">
        <f t="shared" ref="R64:R91" si="33">IFERROR(VLOOKUP(P64,DESCRIPTIONS,9,FALSE), "")</f>
        <v>595</v>
      </c>
      <c r="S64" s="3"/>
      <c r="T64" s="140">
        <f>SUMIF($E$7:$E$58,P64,$D$7:$D$58)+SUMIF($L$7:$L$58,P64,$K$7:$K$58)+SUMIF($E$64:$E$116,P64,$D$64:$D$116)+SUMIF($L$64:$L$116,P64,$K$64:$K$116)</f>
        <v>0</v>
      </c>
      <c r="U64" s="136">
        <f>S64-T64</f>
        <v>0</v>
      </c>
      <c r="V64" s="7"/>
      <c r="W64" s="200"/>
      <c r="X64" s="201"/>
      <c r="Y64" s="201"/>
      <c r="Z64" s="202"/>
      <c r="AA64" s="202"/>
      <c r="AB64" s="203"/>
      <c r="AC64" s="204"/>
    </row>
    <row r="65" spans="1:29" ht="16.5" customHeight="1" x14ac:dyDescent="0.25">
      <c r="A65" s="6"/>
      <c r="B65" s="12"/>
      <c r="C65" s="54"/>
      <c r="D65" s="4"/>
      <c r="E65" s="12"/>
      <c r="F65" s="66"/>
      <c r="G65" s="32" t="e">
        <f t="shared" si="30"/>
        <v>#N/A</v>
      </c>
      <c r="H65" s="6"/>
      <c r="I65" s="12"/>
      <c r="J65" s="54"/>
      <c r="K65" s="4"/>
      <c r="L65" s="12"/>
      <c r="M65" s="66"/>
      <c r="N65" s="32" t="e">
        <f t="shared" si="31"/>
        <v>#N/A</v>
      </c>
      <c r="O65" s="33"/>
      <c r="P65" s="137">
        <v>61120</v>
      </c>
      <c r="Q65" s="135" t="str">
        <f t="shared" si="32"/>
        <v>SCH SOCIAL WKR</v>
      </c>
      <c r="R65" s="138">
        <f t="shared" si="33"/>
        <v>418082</v>
      </c>
      <c r="S65" s="3"/>
      <c r="T65" s="140">
        <f t="shared" ref="T65:T91" si="34">SUMIF($E$7:$E$58,P65,$D$7:$D$58)+SUMIF($L$7:$L$58,P65,$K$7:$K$58)+SUMIF($E$64:$E$116,P65,$D$64:$D$116)+SUMIF($L$64:$L$116,P65,$K$64:$K$116)</f>
        <v>0</v>
      </c>
      <c r="U65" s="136">
        <f t="shared" ref="U65:U92" si="35">S65-T65</f>
        <v>0</v>
      </c>
      <c r="V65" s="7"/>
      <c r="W65" s="200"/>
      <c r="X65" s="201"/>
      <c r="Y65" s="201"/>
      <c r="Z65" s="202"/>
      <c r="AA65" s="202"/>
      <c r="AB65" s="203"/>
      <c r="AC65" s="204"/>
    </row>
    <row r="66" spans="1:29" ht="16.5" customHeight="1" x14ac:dyDescent="0.25">
      <c r="A66" s="6"/>
      <c r="B66" s="12"/>
      <c r="C66" s="54"/>
      <c r="D66" s="4"/>
      <c r="E66" s="12"/>
      <c r="F66" s="66"/>
      <c r="G66" s="32" t="e">
        <f t="shared" si="30"/>
        <v>#N/A</v>
      </c>
      <c r="H66" s="6"/>
      <c r="I66" s="12"/>
      <c r="J66" s="54"/>
      <c r="K66" s="4"/>
      <c r="L66" s="12"/>
      <c r="M66" s="66"/>
      <c r="N66" s="32" t="e">
        <f t="shared" si="31"/>
        <v>#N/A</v>
      </c>
      <c r="O66" s="33"/>
      <c r="P66" s="137">
        <v>61124</v>
      </c>
      <c r="Q66" s="135" t="str">
        <f t="shared" si="32"/>
        <v>SCHOOL SOCIAL WORKER</v>
      </c>
      <c r="R66" s="138">
        <f t="shared" si="33"/>
        <v>449013</v>
      </c>
      <c r="S66" s="3"/>
      <c r="T66" s="140">
        <f t="shared" si="34"/>
        <v>0</v>
      </c>
      <c r="U66" s="136">
        <f t="shared" si="35"/>
        <v>0</v>
      </c>
      <c r="V66" s="7"/>
      <c r="W66" s="200"/>
      <c r="X66" s="201"/>
      <c r="Y66" s="201"/>
      <c r="Z66" s="202"/>
      <c r="AA66" s="202"/>
      <c r="AB66" s="203"/>
      <c r="AC66" s="204"/>
    </row>
    <row r="67" spans="1:29" ht="16.5" customHeight="1" x14ac:dyDescent="0.25">
      <c r="A67" s="6"/>
      <c r="B67" s="12"/>
      <c r="C67" s="54"/>
      <c r="D67" s="4"/>
      <c r="E67" s="12"/>
      <c r="F67" s="66"/>
      <c r="G67" s="32" t="e">
        <f t="shared" si="30"/>
        <v>#N/A</v>
      </c>
      <c r="H67" s="6"/>
      <c r="I67" s="12"/>
      <c r="J67" s="54"/>
      <c r="K67" s="4"/>
      <c r="L67" s="12"/>
      <c r="M67" s="66"/>
      <c r="N67" s="32" t="e">
        <f t="shared" si="31"/>
        <v>#N/A</v>
      </c>
      <c r="O67" s="33"/>
      <c r="P67" s="137">
        <v>61212</v>
      </c>
      <c r="Q67" s="135" t="str">
        <f t="shared" si="32"/>
        <v>CERT SCHOOL COUNSELOR-ELE</v>
      </c>
      <c r="R67" s="138">
        <f t="shared" si="33"/>
        <v>1001</v>
      </c>
      <c r="S67" s="3"/>
      <c r="T67" s="140">
        <f t="shared" si="34"/>
        <v>0</v>
      </c>
      <c r="U67" s="136">
        <f t="shared" si="35"/>
        <v>0</v>
      </c>
      <c r="V67" s="7"/>
      <c r="W67" s="200"/>
      <c r="X67" s="201"/>
      <c r="Y67" s="201"/>
      <c r="Z67" s="202"/>
      <c r="AA67" s="202"/>
      <c r="AB67" s="203"/>
      <c r="AC67" s="204"/>
    </row>
    <row r="68" spans="1:29" ht="16.5" customHeight="1" x14ac:dyDescent="0.25">
      <c r="A68" s="6"/>
      <c r="B68" s="12"/>
      <c r="C68" s="54"/>
      <c r="D68" s="4"/>
      <c r="E68" s="12"/>
      <c r="F68" s="66"/>
      <c r="G68" s="32" t="e">
        <f t="shared" si="30"/>
        <v>#N/A</v>
      </c>
      <c r="H68" s="6"/>
      <c r="I68" s="12"/>
      <c r="J68" s="54"/>
      <c r="K68" s="4"/>
      <c r="L68" s="12"/>
      <c r="M68" s="66"/>
      <c r="N68" s="32" t="e">
        <f t="shared" si="31"/>
        <v>#N/A</v>
      </c>
      <c r="O68" s="33"/>
      <c r="P68" s="137">
        <v>61214</v>
      </c>
      <c r="Q68" s="135" t="str">
        <f t="shared" si="32"/>
        <v>CERT SCHOOL COUNSELOR-ELE</v>
      </c>
      <c r="R68" s="138">
        <f t="shared" si="33"/>
        <v>418014</v>
      </c>
      <c r="S68" s="3"/>
      <c r="T68" s="140">
        <f t="shared" si="34"/>
        <v>0</v>
      </c>
      <c r="U68" s="136">
        <f t="shared" si="35"/>
        <v>0</v>
      </c>
      <c r="V68" s="7"/>
      <c r="W68" s="200"/>
      <c r="X68" s="201"/>
      <c r="Y68" s="201"/>
      <c r="Z68" s="202"/>
      <c r="AA68" s="202"/>
      <c r="AB68" s="203"/>
      <c r="AC68" s="204"/>
    </row>
    <row r="69" spans="1:29" ht="16.5" customHeight="1" x14ac:dyDescent="0.25">
      <c r="A69" s="6"/>
      <c r="B69" s="12"/>
      <c r="C69" s="54"/>
      <c r="D69" s="4"/>
      <c r="E69" s="12"/>
      <c r="F69" s="66"/>
      <c r="G69" s="32" t="e">
        <f t="shared" si="30"/>
        <v>#N/A</v>
      </c>
      <c r="H69" s="6"/>
      <c r="I69" s="12"/>
      <c r="J69" s="54"/>
      <c r="K69" s="4"/>
      <c r="L69" s="12"/>
      <c r="M69" s="66"/>
      <c r="N69" s="32" t="e">
        <f t="shared" si="31"/>
        <v>#N/A</v>
      </c>
      <c r="O69" s="33"/>
      <c r="P69" s="137">
        <v>61215</v>
      </c>
      <c r="Q69" s="135" t="str">
        <f t="shared" si="32"/>
        <v>CERT SCHOOL COUNSELOR-ELE</v>
      </c>
      <c r="R69" s="138">
        <f t="shared" si="33"/>
        <v>610</v>
      </c>
      <c r="S69" s="3"/>
      <c r="T69" s="140">
        <f t="shared" si="34"/>
        <v>0</v>
      </c>
      <c r="U69" s="136">
        <f t="shared" si="35"/>
        <v>0</v>
      </c>
      <c r="V69" s="7"/>
      <c r="W69" s="200"/>
      <c r="X69" s="201"/>
      <c r="Y69" s="201"/>
      <c r="Z69" s="202"/>
      <c r="AA69" s="202"/>
      <c r="AB69" s="203"/>
      <c r="AC69" s="204"/>
    </row>
    <row r="70" spans="1:29" ht="16.5" customHeight="1" x14ac:dyDescent="0.25">
      <c r="A70" s="6"/>
      <c r="B70" s="180"/>
      <c r="C70" s="54"/>
      <c r="D70" s="4"/>
      <c r="E70" s="180"/>
      <c r="F70" s="66"/>
      <c r="G70" s="32" t="e">
        <f t="shared" si="30"/>
        <v>#N/A</v>
      </c>
      <c r="H70" s="6"/>
      <c r="I70" s="180"/>
      <c r="J70" s="54"/>
      <c r="K70" s="4"/>
      <c r="L70" s="180"/>
      <c r="M70" s="66"/>
      <c r="N70" s="32" t="e">
        <f t="shared" si="31"/>
        <v>#N/A</v>
      </c>
      <c r="O70" s="33"/>
      <c r="P70" s="137">
        <v>61221</v>
      </c>
      <c r="Q70" s="135" t="str">
        <f t="shared" si="32"/>
        <v>CERT SCHOOL COUNSELOR-ELE</v>
      </c>
      <c r="R70" s="138">
        <f t="shared" si="33"/>
        <v>1001</v>
      </c>
      <c r="S70" s="3"/>
      <c r="T70" s="140">
        <f t="shared" ref="T70:T78" si="36">SUMIF($E$7:$E$58,P70,$D$7:$D$58)+SUMIF($L$7:$L$58,P70,$K$7:$K$58)+SUMIF($E$64:$E$116,P70,$D$64:$D$116)+SUMIF($L$64:$L$116,P70,$K$64:$K$116)</f>
        <v>0</v>
      </c>
      <c r="U70" s="136">
        <f t="shared" ref="U70:U78" si="37">S70-T70</f>
        <v>0</v>
      </c>
      <c r="V70" s="7"/>
      <c r="W70" s="178"/>
      <c r="X70" s="179"/>
      <c r="Y70" s="179"/>
      <c r="Z70" s="180"/>
      <c r="AA70" s="180"/>
      <c r="AB70" s="181"/>
      <c r="AC70" s="182"/>
    </row>
    <row r="71" spans="1:29" ht="16.5" customHeight="1" x14ac:dyDescent="0.25">
      <c r="A71" s="6"/>
      <c r="B71" s="180"/>
      <c r="C71" s="54"/>
      <c r="D71" s="4"/>
      <c r="E71" s="180"/>
      <c r="F71" s="66"/>
      <c r="G71" s="32" t="e">
        <f t="shared" si="30"/>
        <v>#N/A</v>
      </c>
      <c r="H71" s="6"/>
      <c r="I71" s="180"/>
      <c r="J71" s="54"/>
      <c r="K71" s="4"/>
      <c r="L71" s="180"/>
      <c r="M71" s="66"/>
      <c r="N71" s="32" t="e">
        <f t="shared" si="31"/>
        <v>#N/A</v>
      </c>
      <c r="O71" s="33"/>
      <c r="P71" s="137">
        <v>61222</v>
      </c>
      <c r="Q71" s="135" t="str">
        <f t="shared" si="32"/>
        <v>CERT SCHOOL COUNSELOR-ELE</v>
      </c>
      <c r="R71" s="138">
        <f t="shared" si="33"/>
        <v>593</v>
      </c>
      <c r="S71" s="3"/>
      <c r="T71" s="140">
        <f t="shared" si="36"/>
        <v>0</v>
      </c>
      <c r="U71" s="136">
        <f t="shared" si="37"/>
        <v>0</v>
      </c>
      <c r="V71" s="7"/>
      <c r="W71" s="178"/>
      <c r="X71" s="179"/>
      <c r="Y71" s="179"/>
      <c r="Z71" s="180"/>
      <c r="AA71" s="180"/>
      <c r="AB71" s="181"/>
      <c r="AC71" s="182"/>
    </row>
    <row r="72" spans="1:29" ht="16.5" customHeight="1" x14ac:dyDescent="0.25">
      <c r="A72" s="6"/>
      <c r="B72" s="180"/>
      <c r="C72" s="54"/>
      <c r="D72" s="4"/>
      <c r="E72" s="180"/>
      <c r="F72" s="66"/>
      <c r="G72" s="32" t="e">
        <f t="shared" si="30"/>
        <v>#N/A</v>
      </c>
      <c r="H72" s="6"/>
      <c r="I72" s="180"/>
      <c r="J72" s="54"/>
      <c r="K72" s="4"/>
      <c r="L72" s="180"/>
      <c r="M72" s="66"/>
      <c r="N72" s="32" t="e">
        <f t="shared" si="31"/>
        <v>#N/A</v>
      </c>
      <c r="O72" s="33"/>
      <c r="P72" s="137">
        <v>61229</v>
      </c>
      <c r="Q72" s="135" t="str">
        <f t="shared" si="32"/>
        <v>GUIDANCE SERVICES PROFESS</v>
      </c>
      <c r="R72" s="138">
        <f t="shared" si="33"/>
        <v>1868</v>
      </c>
      <c r="S72" s="3"/>
      <c r="T72" s="140">
        <f t="shared" si="36"/>
        <v>0</v>
      </c>
      <c r="U72" s="136">
        <f t="shared" si="37"/>
        <v>0</v>
      </c>
      <c r="V72" s="7"/>
      <c r="W72" s="178"/>
      <c r="X72" s="179"/>
      <c r="Y72" s="179"/>
      <c r="Z72" s="180"/>
      <c r="AA72" s="180"/>
      <c r="AB72" s="181"/>
      <c r="AC72" s="182"/>
    </row>
    <row r="73" spans="1:29" ht="16.5" customHeight="1" x14ac:dyDescent="0.25">
      <c r="A73" s="6"/>
      <c r="B73" s="12"/>
      <c r="C73" s="54"/>
      <c r="D73" s="4"/>
      <c r="E73" s="12"/>
      <c r="F73" s="66"/>
      <c r="G73" s="32" t="e">
        <f t="shared" si="30"/>
        <v>#N/A</v>
      </c>
      <c r="H73" s="6"/>
      <c r="I73" s="12"/>
      <c r="J73" s="54"/>
      <c r="K73" s="4"/>
      <c r="L73" s="12"/>
      <c r="M73" s="66"/>
      <c r="N73" s="32" t="e">
        <f t="shared" si="31"/>
        <v>#N/A</v>
      </c>
      <c r="O73" s="33"/>
      <c r="P73" s="137">
        <v>61233</v>
      </c>
      <c r="Q73" s="135" t="str">
        <f t="shared" si="32"/>
        <v>TEACHER-GUIDANCE SERVICE</v>
      </c>
      <c r="R73" s="138">
        <f t="shared" si="33"/>
        <v>449011</v>
      </c>
      <c r="S73" s="3"/>
      <c r="T73" s="140">
        <f t="shared" si="36"/>
        <v>0</v>
      </c>
      <c r="U73" s="136">
        <f t="shared" si="37"/>
        <v>0</v>
      </c>
      <c r="V73" s="7"/>
      <c r="W73" s="200"/>
      <c r="X73" s="201"/>
      <c r="Y73" s="201"/>
      <c r="Z73" s="202"/>
      <c r="AA73" s="202"/>
      <c r="AB73" s="203"/>
      <c r="AC73" s="204"/>
    </row>
    <row r="74" spans="1:29" ht="16.5" customHeight="1" x14ac:dyDescent="0.25">
      <c r="A74" s="6"/>
      <c r="B74" s="12"/>
      <c r="C74" s="54"/>
      <c r="D74" s="4"/>
      <c r="E74" s="12"/>
      <c r="F74" s="66"/>
      <c r="G74" s="32" t="e">
        <f t="shared" si="30"/>
        <v>#N/A</v>
      </c>
      <c r="H74" s="6"/>
      <c r="I74" s="12"/>
      <c r="J74" s="54"/>
      <c r="K74" s="4"/>
      <c r="L74" s="12"/>
      <c r="M74" s="66"/>
      <c r="N74" s="32" t="e">
        <f t="shared" si="31"/>
        <v>#N/A</v>
      </c>
      <c r="O74" s="33"/>
      <c r="P74" s="137">
        <v>62015</v>
      </c>
      <c r="Q74" s="135" t="str">
        <f t="shared" si="32"/>
        <v>MEDIA SPECIALIST ELEMENTA</v>
      </c>
      <c r="R74" s="138">
        <f t="shared" si="33"/>
        <v>1001</v>
      </c>
      <c r="S74" s="3"/>
      <c r="T74" s="140">
        <f t="shared" si="36"/>
        <v>0</v>
      </c>
      <c r="U74" s="136">
        <f t="shared" si="37"/>
        <v>0</v>
      </c>
      <c r="V74" s="7"/>
      <c r="W74" s="200"/>
      <c r="X74" s="201"/>
      <c r="Y74" s="201"/>
      <c r="Z74" s="202"/>
      <c r="AA74" s="202"/>
      <c r="AB74" s="203"/>
      <c r="AC74" s="204"/>
    </row>
    <row r="75" spans="1:29" ht="16.5" customHeight="1" x14ac:dyDescent="0.25">
      <c r="A75" s="6"/>
      <c r="B75" s="12"/>
      <c r="C75" s="54"/>
      <c r="D75" s="4"/>
      <c r="E75" s="12"/>
      <c r="F75" s="66"/>
      <c r="G75" s="32" t="e">
        <f t="shared" si="30"/>
        <v>#N/A</v>
      </c>
      <c r="H75" s="6"/>
      <c r="I75" s="12"/>
      <c r="J75" s="54"/>
      <c r="K75" s="4"/>
      <c r="L75" s="12"/>
      <c r="M75" s="66"/>
      <c r="N75" s="32" t="e">
        <f t="shared" si="31"/>
        <v>#N/A</v>
      </c>
      <c r="O75" s="33"/>
      <c r="P75" s="137">
        <v>63026</v>
      </c>
      <c r="Q75" s="135" t="str">
        <f t="shared" si="32"/>
        <v>TEACHER ON ASSIGNMENT</v>
      </c>
      <c r="R75" s="138">
        <f t="shared" si="33"/>
        <v>449014</v>
      </c>
      <c r="S75" s="3"/>
      <c r="T75" s="140">
        <f t="shared" si="36"/>
        <v>0</v>
      </c>
      <c r="U75" s="136">
        <f t="shared" si="37"/>
        <v>0</v>
      </c>
      <c r="V75" s="7"/>
      <c r="W75" s="200"/>
      <c r="X75" s="201"/>
      <c r="Y75" s="201"/>
      <c r="Z75" s="202"/>
      <c r="AA75" s="202"/>
      <c r="AB75" s="203"/>
      <c r="AC75" s="204"/>
    </row>
    <row r="76" spans="1:29" ht="16.5" customHeight="1" x14ac:dyDescent="0.25">
      <c r="A76" s="6"/>
      <c r="B76" s="12"/>
      <c r="C76" s="54"/>
      <c r="D76" s="4"/>
      <c r="E76" s="12"/>
      <c r="F76" s="66"/>
      <c r="G76" s="32" t="e">
        <f t="shared" si="30"/>
        <v>#N/A</v>
      </c>
      <c r="H76" s="6"/>
      <c r="I76" s="12"/>
      <c r="J76" s="54"/>
      <c r="K76" s="4"/>
      <c r="L76" s="12"/>
      <c r="M76" s="66"/>
      <c r="N76" s="32" t="e">
        <f t="shared" si="31"/>
        <v>#N/A</v>
      </c>
      <c r="O76" s="33"/>
      <c r="P76" s="137">
        <v>63053</v>
      </c>
      <c r="Q76" s="135" t="str">
        <f t="shared" si="32"/>
        <v>ESE SUPPORT SPEC</v>
      </c>
      <c r="R76" s="138">
        <f t="shared" si="33"/>
        <v>1001</v>
      </c>
      <c r="S76" s="3"/>
      <c r="T76" s="140">
        <f t="shared" si="36"/>
        <v>0</v>
      </c>
      <c r="U76" s="136">
        <f t="shared" si="37"/>
        <v>0</v>
      </c>
      <c r="V76" s="7"/>
      <c r="W76" s="200"/>
      <c r="X76" s="201"/>
      <c r="Y76" s="201"/>
      <c r="Z76" s="202"/>
      <c r="AA76" s="202"/>
      <c r="AB76" s="203"/>
      <c r="AC76" s="204"/>
    </row>
    <row r="77" spans="1:29" ht="16.5" customHeight="1" x14ac:dyDescent="0.25">
      <c r="A77" s="6"/>
      <c r="B77" s="12"/>
      <c r="C77" s="54"/>
      <c r="D77" s="4"/>
      <c r="E77" s="12"/>
      <c r="F77" s="66"/>
      <c r="G77" s="32" t="e">
        <f t="shared" si="30"/>
        <v>#N/A</v>
      </c>
      <c r="H77" s="6"/>
      <c r="I77" s="12"/>
      <c r="J77" s="54"/>
      <c r="K77" s="4"/>
      <c r="L77" s="12"/>
      <c r="M77" s="66"/>
      <c r="N77" s="32" t="e">
        <f t="shared" si="31"/>
        <v>#N/A</v>
      </c>
      <c r="O77" s="34"/>
      <c r="P77" s="137">
        <v>63061</v>
      </c>
      <c r="Q77" s="135" t="str">
        <f t="shared" si="32"/>
        <v>ESE SPECIALIST</v>
      </c>
      <c r="R77" s="138">
        <f t="shared" si="33"/>
        <v>418014</v>
      </c>
      <c r="S77" s="3"/>
      <c r="T77" s="140">
        <f t="shared" si="36"/>
        <v>0</v>
      </c>
      <c r="U77" s="136">
        <f t="shared" si="37"/>
        <v>0</v>
      </c>
      <c r="V77" s="7"/>
      <c r="W77" s="200"/>
      <c r="X77" s="201"/>
      <c r="Y77" s="201"/>
      <c r="Z77" s="202"/>
      <c r="AA77" s="202"/>
      <c r="AB77" s="203"/>
      <c r="AC77" s="204"/>
    </row>
    <row r="78" spans="1:29" ht="16.5" customHeight="1" x14ac:dyDescent="0.25">
      <c r="A78" s="6"/>
      <c r="B78" s="12"/>
      <c r="C78" s="54"/>
      <c r="D78" s="4"/>
      <c r="E78" s="12"/>
      <c r="F78" s="66"/>
      <c r="G78" s="32" t="e">
        <f t="shared" si="30"/>
        <v>#N/A</v>
      </c>
      <c r="H78" s="6"/>
      <c r="I78" s="12"/>
      <c r="J78" s="54"/>
      <c r="K78" s="4"/>
      <c r="L78" s="12"/>
      <c r="M78" s="66"/>
      <c r="N78" s="32" t="e">
        <f t="shared" si="31"/>
        <v>#N/A</v>
      </c>
      <c r="O78" s="34"/>
      <c r="P78" s="137">
        <v>63062</v>
      </c>
      <c r="Q78" s="135" t="str">
        <f t="shared" si="32"/>
        <v>TEACHER ON ASSIGNMENT</v>
      </c>
      <c r="R78" s="138">
        <f t="shared" si="33"/>
        <v>11133</v>
      </c>
      <c r="S78" s="3"/>
      <c r="T78" s="140">
        <f t="shared" si="36"/>
        <v>0</v>
      </c>
      <c r="U78" s="136">
        <f t="shared" si="37"/>
        <v>0</v>
      </c>
      <c r="V78" s="7"/>
      <c r="W78" s="200"/>
      <c r="X78" s="201"/>
      <c r="Y78" s="201"/>
      <c r="Z78" s="202"/>
      <c r="AA78" s="202"/>
      <c r="AB78" s="203"/>
      <c r="AC78" s="204"/>
    </row>
    <row r="79" spans="1:29" ht="16.5" customHeight="1" x14ac:dyDescent="0.25">
      <c r="A79" s="6"/>
      <c r="B79" s="12"/>
      <c r="C79" s="54"/>
      <c r="D79" s="4"/>
      <c r="E79" s="12"/>
      <c r="F79" s="66"/>
      <c r="G79" s="32" t="e">
        <f t="shared" si="30"/>
        <v>#N/A</v>
      </c>
      <c r="H79" s="6"/>
      <c r="I79" s="12"/>
      <c r="J79" s="54"/>
      <c r="K79" s="4"/>
      <c r="L79" s="12"/>
      <c r="M79" s="66"/>
      <c r="N79" s="32" t="e">
        <f t="shared" si="31"/>
        <v>#N/A</v>
      </c>
      <c r="O79" s="34"/>
      <c r="P79" s="137">
        <v>63071</v>
      </c>
      <c r="Q79" s="135" t="str">
        <f t="shared" si="32"/>
        <v>INSTRUCTIONAL COACH</v>
      </c>
      <c r="R79" s="138">
        <f t="shared" si="33"/>
        <v>593</v>
      </c>
      <c r="S79" s="3"/>
      <c r="T79" s="140">
        <f t="shared" si="34"/>
        <v>0</v>
      </c>
      <c r="U79" s="136">
        <f t="shared" si="35"/>
        <v>0</v>
      </c>
      <c r="V79" s="7"/>
      <c r="W79" s="200"/>
      <c r="X79" s="201"/>
      <c r="Y79" s="201"/>
      <c r="Z79" s="202"/>
      <c r="AA79" s="202"/>
      <c r="AB79" s="203"/>
      <c r="AC79" s="204"/>
    </row>
    <row r="80" spans="1:29" ht="16.5" customHeight="1" x14ac:dyDescent="0.25">
      <c r="A80" s="6"/>
      <c r="B80" s="12"/>
      <c r="C80" s="54"/>
      <c r="D80" s="4"/>
      <c r="E80" s="12"/>
      <c r="F80" s="66"/>
      <c r="G80" s="32" t="e">
        <f t="shared" si="30"/>
        <v>#N/A</v>
      </c>
      <c r="H80" s="6"/>
      <c r="I80" s="12"/>
      <c r="J80" s="54"/>
      <c r="K80" s="4"/>
      <c r="L80" s="12"/>
      <c r="M80" s="66"/>
      <c r="N80" s="32" t="e">
        <f t="shared" si="31"/>
        <v>#N/A</v>
      </c>
      <c r="O80" s="33"/>
      <c r="P80" s="137">
        <v>63072</v>
      </c>
      <c r="Q80" s="135" t="str">
        <f t="shared" si="32"/>
        <v>INSTRUCTIONAL COACH</v>
      </c>
      <c r="R80" s="138">
        <f t="shared" si="33"/>
        <v>422066</v>
      </c>
      <c r="S80" s="3"/>
      <c r="T80" s="140">
        <f t="shared" si="34"/>
        <v>0</v>
      </c>
      <c r="U80" s="136">
        <f t="shared" si="35"/>
        <v>0</v>
      </c>
      <c r="W80" s="200"/>
      <c r="X80" s="201"/>
      <c r="Y80" s="201"/>
      <c r="Z80" s="202"/>
      <c r="AA80" s="202"/>
      <c r="AB80" s="203"/>
      <c r="AC80" s="204"/>
    </row>
    <row r="81" spans="1:29" ht="16.5" customHeight="1" x14ac:dyDescent="0.25">
      <c r="A81" s="6"/>
      <c r="B81" s="12"/>
      <c r="C81" s="54"/>
      <c r="D81" s="4"/>
      <c r="E81" s="12"/>
      <c r="F81" s="66"/>
      <c r="G81" s="32" t="e">
        <f t="shared" si="30"/>
        <v>#N/A</v>
      </c>
      <c r="H81" s="6"/>
      <c r="I81" s="12"/>
      <c r="J81" s="54"/>
      <c r="K81" s="4"/>
      <c r="L81" s="12"/>
      <c r="M81" s="66"/>
      <c r="N81" s="32" t="e">
        <f t="shared" si="31"/>
        <v>#N/A</v>
      </c>
      <c r="O81" s="33"/>
      <c r="P81" s="137">
        <v>63073</v>
      </c>
      <c r="Q81" s="135" t="str">
        <f t="shared" si="32"/>
        <v>TEACHER ON ASSIGNMENT</v>
      </c>
      <c r="R81" s="138">
        <f t="shared" si="33"/>
        <v>419078</v>
      </c>
      <c r="S81" s="3"/>
      <c r="T81" s="140">
        <f t="shared" si="34"/>
        <v>0</v>
      </c>
      <c r="U81" s="136">
        <f t="shared" si="35"/>
        <v>0</v>
      </c>
      <c r="W81" s="200"/>
      <c r="X81" s="201"/>
      <c r="Y81" s="201"/>
      <c r="Z81" s="202"/>
      <c r="AA81" s="202"/>
      <c r="AB81" s="203"/>
      <c r="AC81" s="204"/>
    </row>
    <row r="82" spans="1:29" ht="16.5" customHeight="1" x14ac:dyDescent="0.25">
      <c r="A82" s="6"/>
      <c r="B82" s="12"/>
      <c r="C82" s="54"/>
      <c r="D82" s="4"/>
      <c r="E82" s="12"/>
      <c r="F82" s="66"/>
      <c r="G82" s="32" t="e">
        <f t="shared" si="30"/>
        <v>#N/A</v>
      </c>
      <c r="H82" s="6"/>
      <c r="I82" s="12"/>
      <c r="J82" s="54"/>
      <c r="K82" s="4"/>
      <c r="L82" s="12"/>
      <c r="M82" s="66"/>
      <c r="N82" s="32" t="e">
        <f t="shared" si="31"/>
        <v>#N/A</v>
      </c>
      <c r="O82" s="33"/>
      <c r="P82" s="137">
        <v>63074</v>
      </c>
      <c r="Q82" s="135" t="str">
        <f t="shared" si="32"/>
        <v>ESE SPECIALIST</v>
      </c>
      <c r="R82" s="138">
        <f t="shared" si="33"/>
        <v>1001</v>
      </c>
      <c r="S82" s="3"/>
      <c r="T82" s="140">
        <f t="shared" si="34"/>
        <v>0</v>
      </c>
      <c r="U82" s="136">
        <f t="shared" si="35"/>
        <v>0</v>
      </c>
      <c r="W82" s="200"/>
      <c r="X82" s="201"/>
      <c r="Y82" s="201"/>
      <c r="Z82" s="202"/>
      <c r="AA82" s="202"/>
      <c r="AB82" s="203"/>
      <c r="AC82" s="204"/>
    </row>
    <row r="83" spans="1:29" ht="16.5" customHeight="1" x14ac:dyDescent="0.25">
      <c r="A83" s="6"/>
      <c r="B83" s="12"/>
      <c r="C83" s="54"/>
      <c r="D83" s="4"/>
      <c r="E83" s="12"/>
      <c r="F83" s="66"/>
      <c r="G83" s="32" t="e">
        <f t="shared" si="30"/>
        <v>#N/A</v>
      </c>
      <c r="H83" s="6"/>
      <c r="I83" s="12"/>
      <c r="J83" s="54"/>
      <c r="K83" s="4"/>
      <c r="L83" s="12"/>
      <c r="M83" s="66"/>
      <c r="N83" s="32" t="e">
        <f t="shared" si="31"/>
        <v>#N/A</v>
      </c>
      <c r="O83" s="33"/>
      <c r="P83" s="137">
        <v>63086</v>
      </c>
      <c r="Q83" s="135" t="str">
        <f t="shared" si="32"/>
        <v>MATH/SCI COACH</v>
      </c>
      <c r="R83" s="138">
        <f t="shared" si="33"/>
        <v>418082</v>
      </c>
      <c r="S83" s="3"/>
      <c r="T83" s="140">
        <f t="shared" si="34"/>
        <v>0</v>
      </c>
      <c r="U83" s="136">
        <f t="shared" si="35"/>
        <v>0</v>
      </c>
      <c r="W83" s="200"/>
      <c r="X83" s="201"/>
      <c r="Y83" s="201"/>
      <c r="Z83" s="202"/>
      <c r="AA83" s="202"/>
      <c r="AB83" s="203"/>
      <c r="AC83" s="204"/>
    </row>
    <row r="84" spans="1:29" ht="16.5" customHeight="1" x14ac:dyDescent="0.25">
      <c r="A84" s="6"/>
      <c r="B84" s="12"/>
      <c r="C84" s="54"/>
      <c r="D84" s="4"/>
      <c r="E84" s="12"/>
      <c r="F84" s="66"/>
      <c r="G84" s="32" t="e">
        <f t="shared" si="30"/>
        <v>#N/A</v>
      </c>
      <c r="H84" s="6"/>
      <c r="I84" s="12"/>
      <c r="J84" s="54"/>
      <c r="K84" s="4"/>
      <c r="L84" s="12"/>
      <c r="M84" s="66"/>
      <c r="N84" s="32" t="e">
        <f t="shared" si="31"/>
        <v>#N/A</v>
      </c>
      <c r="O84" s="33"/>
      <c r="P84" s="137">
        <v>63087</v>
      </c>
      <c r="Q84" s="135" t="str">
        <f t="shared" si="32"/>
        <v>LITERACY COACH ELEMENTARY</v>
      </c>
      <c r="R84" s="138">
        <f t="shared" si="33"/>
        <v>515</v>
      </c>
      <c r="S84" s="3"/>
      <c r="T84" s="140">
        <f t="shared" si="34"/>
        <v>0</v>
      </c>
      <c r="U84" s="136">
        <f t="shared" si="35"/>
        <v>0</v>
      </c>
      <c r="W84" s="200"/>
      <c r="X84" s="201"/>
      <c r="Y84" s="201"/>
      <c r="Z84" s="202"/>
      <c r="AA84" s="202"/>
      <c r="AB84" s="203"/>
      <c r="AC84" s="204"/>
    </row>
    <row r="85" spans="1:29" ht="16.5" customHeight="1" x14ac:dyDescent="0.25">
      <c r="A85" s="6"/>
      <c r="B85" s="12"/>
      <c r="C85" s="54"/>
      <c r="D85" s="4"/>
      <c r="E85" s="12"/>
      <c r="F85" s="66"/>
      <c r="G85" s="32" t="e">
        <f t="shared" si="30"/>
        <v>#N/A</v>
      </c>
      <c r="H85" s="6"/>
      <c r="I85" s="12"/>
      <c r="J85" s="54"/>
      <c r="K85" s="4"/>
      <c r="L85" s="12"/>
      <c r="M85" s="66"/>
      <c r="N85" s="32" t="e">
        <f t="shared" si="31"/>
        <v>#N/A</v>
      </c>
      <c r="O85" s="33"/>
      <c r="P85" s="137">
        <v>63090</v>
      </c>
      <c r="Q85" s="135" t="str">
        <f t="shared" si="32"/>
        <v>LITERACY COACH ELEMENTARY</v>
      </c>
      <c r="R85" s="138">
        <f t="shared" si="33"/>
        <v>418001</v>
      </c>
      <c r="S85" s="3"/>
      <c r="T85" s="140">
        <f t="shared" si="34"/>
        <v>0</v>
      </c>
      <c r="U85" s="136">
        <f t="shared" si="35"/>
        <v>0</v>
      </c>
      <c r="W85" s="200"/>
      <c r="X85" s="201"/>
      <c r="Y85" s="201"/>
      <c r="Z85" s="202"/>
      <c r="AA85" s="202"/>
      <c r="AB85" s="203"/>
      <c r="AC85" s="204"/>
    </row>
    <row r="86" spans="1:29" ht="16.5" customHeight="1" x14ac:dyDescent="0.25">
      <c r="A86" s="6"/>
      <c r="B86" s="12"/>
      <c r="C86" s="54"/>
      <c r="D86" s="4"/>
      <c r="E86" s="12"/>
      <c r="F86" s="66"/>
      <c r="G86" s="32" t="e">
        <f t="shared" si="30"/>
        <v>#N/A</v>
      </c>
      <c r="H86" s="6"/>
      <c r="I86" s="12"/>
      <c r="J86" s="54"/>
      <c r="K86" s="4"/>
      <c r="L86" s="12"/>
      <c r="M86" s="66"/>
      <c r="N86" s="32" t="e">
        <f t="shared" si="31"/>
        <v>#N/A</v>
      </c>
      <c r="O86" s="33"/>
      <c r="P86" s="137">
        <v>63091</v>
      </c>
      <c r="Q86" s="135" t="str">
        <f t="shared" si="32"/>
        <v>LITERACY COACH ELEMENTARY</v>
      </c>
      <c r="R86" s="138">
        <f t="shared" si="33"/>
        <v>1001</v>
      </c>
      <c r="S86" s="3"/>
      <c r="T86" s="140">
        <f t="shared" si="34"/>
        <v>0</v>
      </c>
      <c r="U86" s="136">
        <f t="shared" si="35"/>
        <v>0</v>
      </c>
      <c r="W86" s="200"/>
      <c r="X86" s="201"/>
      <c r="Y86" s="201"/>
      <c r="Z86" s="202"/>
      <c r="AA86" s="202"/>
      <c r="AB86" s="203"/>
      <c r="AC86" s="204"/>
    </row>
    <row r="87" spans="1:29" ht="16.5" customHeight="1" x14ac:dyDescent="0.25">
      <c r="A87" s="6"/>
      <c r="B87" s="12"/>
      <c r="C87" s="54"/>
      <c r="D87" s="4"/>
      <c r="E87" s="12"/>
      <c r="F87" s="66"/>
      <c r="G87" s="32" t="e">
        <f t="shared" si="30"/>
        <v>#N/A</v>
      </c>
      <c r="H87" s="6"/>
      <c r="I87" s="12"/>
      <c r="J87" s="54"/>
      <c r="K87" s="4"/>
      <c r="L87" s="12"/>
      <c r="M87" s="66"/>
      <c r="N87" s="32" t="e">
        <f t="shared" si="31"/>
        <v>#N/A</v>
      </c>
      <c r="O87" s="33"/>
      <c r="P87" s="137">
        <v>63093</v>
      </c>
      <c r="Q87" s="135" t="str">
        <f t="shared" si="32"/>
        <v>INSTRUCTIONAL COACH</v>
      </c>
      <c r="R87" s="138">
        <f t="shared" si="33"/>
        <v>418033</v>
      </c>
      <c r="S87" s="3"/>
      <c r="T87" s="140">
        <f t="shared" si="34"/>
        <v>0</v>
      </c>
      <c r="U87" s="136">
        <f t="shared" si="35"/>
        <v>0</v>
      </c>
      <c r="W87" s="200"/>
      <c r="X87" s="201"/>
      <c r="Y87" s="201"/>
      <c r="Z87" s="202"/>
      <c r="AA87" s="202"/>
      <c r="AB87" s="203"/>
      <c r="AC87" s="204"/>
    </row>
    <row r="88" spans="1:29" ht="16.5" customHeight="1" x14ac:dyDescent="0.25">
      <c r="A88" s="6"/>
      <c r="B88" s="12"/>
      <c r="C88" s="54"/>
      <c r="D88" s="4"/>
      <c r="E88" s="12"/>
      <c r="F88" s="66"/>
      <c r="G88" s="32" t="e">
        <f t="shared" si="30"/>
        <v>#N/A</v>
      </c>
      <c r="H88" s="6"/>
      <c r="I88" s="12"/>
      <c r="J88" s="54"/>
      <c r="K88" s="4"/>
      <c r="L88" s="12"/>
      <c r="M88" s="66"/>
      <c r="N88" s="32" t="e">
        <f t="shared" si="31"/>
        <v>#N/A</v>
      </c>
      <c r="O88" s="33"/>
      <c r="P88" s="137">
        <v>63094</v>
      </c>
      <c r="Q88" s="135" t="str">
        <f t="shared" si="32"/>
        <v>LITERACY COACH ELEMENTARY</v>
      </c>
      <c r="R88" s="138">
        <f t="shared" si="33"/>
        <v>418033</v>
      </c>
      <c r="S88" s="3"/>
      <c r="T88" s="140">
        <f t="shared" si="34"/>
        <v>0</v>
      </c>
      <c r="U88" s="136">
        <f t="shared" si="35"/>
        <v>0</v>
      </c>
      <c r="W88" s="200"/>
      <c r="X88" s="201"/>
      <c r="Y88" s="201"/>
      <c r="Z88" s="202"/>
      <c r="AA88" s="202"/>
      <c r="AB88" s="203"/>
      <c r="AC88" s="204"/>
    </row>
    <row r="89" spans="1:29" ht="16.5" customHeight="1" x14ac:dyDescent="0.25">
      <c r="A89" s="6"/>
      <c r="B89" s="12"/>
      <c r="C89" s="54"/>
      <c r="D89" s="4"/>
      <c r="E89" s="12"/>
      <c r="F89" s="66"/>
      <c r="G89" s="32" t="e">
        <f t="shared" si="30"/>
        <v>#N/A</v>
      </c>
      <c r="H89" s="6"/>
      <c r="I89" s="12"/>
      <c r="J89" s="54"/>
      <c r="K89" s="4"/>
      <c r="L89" s="12"/>
      <c r="M89" s="66"/>
      <c r="N89" s="32" t="e">
        <f t="shared" si="31"/>
        <v>#N/A</v>
      </c>
      <c r="O89" s="33"/>
      <c r="P89" s="137">
        <v>63098</v>
      </c>
      <c r="Q89" s="135" t="str">
        <f t="shared" si="32"/>
        <v>COORDINTATING TEACHER-MSA</v>
      </c>
      <c r="R89" s="138">
        <f t="shared" si="33"/>
        <v>11145</v>
      </c>
      <c r="S89" s="3"/>
      <c r="T89" s="140">
        <f t="shared" si="34"/>
        <v>0</v>
      </c>
      <c r="U89" s="136">
        <f t="shared" si="35"/>
        <v>0</v>
      </c>
      <c r="W89" s="200"/>
      <c r="X89" s="201"/>
      <c r="Y89" s="201"/>
      <c r="Z89" s="202"/>
      <c r="AA89" s="202"/>
      <c r="AB89" s="203"/>
      <c r="AC89" s="204"/>
    </row>
    <row r="90" spans="1:29" ht="16.5" customHeight="1" x14ac:dyDescent="0.25">
      <c r="A90" s="6"/>
      <c r="B90" s="12"/>
      <c r="C90" s="54"/>
      <c r="D90" s="4"/>
      <c r="E90" s="12"/>
      <c r="F90" s="66"/>
      <c r="G90" s="32" t="e">
        <f t="shared" si="30"/>
        <v>#N/A</v>
      </c>
      <c r="H90" s="6"/>
      <c r="I90" s="12"/>
      <c r="J90" s="54"/>
      <c r="K90" s="4"/>
      <c r="L90" s="12"/>
      <c r="M90" s="66"/>
      <c r="N90" s="32" t="e">
        <f t="shared" si="31"/>
        <v>#N/A</v>
      </c>
      <c r="O90" s="33"/>
      <c r="P90" s="137"/>
      <c r="Q90" s="135" t="str">
        <f t="shared" si="32"/>
        <v/>
      </c>
      <c r="R90" s="138" t="str">
        <f t="shared" si="33"/>
        <v/>
      </c>
      <c r="S90" s="3"/>
      <c r="T90" s="140">
        <f t="shared" si="34"/>
        <v>0</v>
      </c>
      <c r="U90" s="136">
        <f t="shared" si="35"/>
        <v>0</v>
      </c>
      <c r="W90" s="200"/>
      <c r="X90" s="201"/>
      <c r="Y90" s="201"/>
      <c r="Z90" s="202"/>
      <c r="AA90" s="202"/>
      <c r="AB90" s="203"/>
      <c r="AC90" s="204"/>
    </row>
    <row r="91" spans="1:29" ht="16.5" customHeight="1" thickBot="1" x14ac:dyDescent="0.3">
      <c r="A91" s="6"/>
      <c r="B91" s="12"/>
      <c r="C91" s="54"/>
      <c r="D91" s="4"/>
      <c r="E91" s="12"/>
      <c r="F91" s="66"/>
      <c r="G91" s="32" t="e">
        <f t="shared" si="30"/>
        <v>#N/A</v>
      </c>
      <c r="H91" s="6"/>
      <c r="I91" s="12"/>
      <c r="J91" s="54"/>
      <c r="K91" s="4"/>
      <c r="L91" s="12"/>
      <c r="M91" s="66"/>
      <c r="N91" s="32" t="e">
        <f t="shared" si="31"/>
        <v>#N/A</v>
      </c>
      <c r="O91" s="33"/>
      <c r="P91" s="137"/>
      <c r="Q91" s="135" t="str">
        <f t="shared" si="32"/>
        <v/>
      </c>
      <c r="R91" s="138" t="str">
        <f t="shared" si="33"/>
        <v/>
      </c>
      <c r="S91" s="3"/>
      <c r="T91" s="140">
        <f t="shared" si="34"/>
        <v>0</v>
      </c>
      <c r="U91" s="136">
        <f t="shared" si="35"/>
        <v>0</v>
      </c>
      <c r="W91" s="200"/>
      <c r="X91" s="201"/>
      <c r="Y91" s="201"/>
      <c r="Z91" s="202"/>
      <c r="AA91" s="202"/>
      <c r="AB91" s="203"/>
      <c r="AC91" s="204"/>
    </row>
    <row r="92" spans="1:29" ht="16.5" customHeight="1" thickBot="1" x14ac:dyDescent="0.3">
      <c r="A92" s="6"/>
      <c r="B92" s="12"/>
      <c r="C92" s="54"/>
      <c r="D92" s="4"/>
      <c r="E92" s="12"/>
      <c r="F92" s="66"/>
      <c r="G92" s="32" t="e">
        <f t="shared" si="30"/>
        <v>#N/A</v>
      </c>
      <c r="H92" s="6"/>
      <c r="I92" s="12"/>
      <c r="J92" s="54"/>
      <c r="K92" s="4"/>
      <c r="L92" s="12"/>
      <c r="M92" s="66"/>
      <c r="N92" s="32" t="e">
        <f t="shared" si="31"/>
        <v>#N/A</v>
      </c>
      <c r="O92" s="36"/>
      <c r="P92" s="139"/>
      <c r="Q92" s="139"/>
      <c r="R92" s="37" t="s">
        <v>14</v>
      </c>
      <c r="S92" s="38">
        <f>SUM(S64:S91)</f>
        <v>0</v>
      </c>
      <c r="T92" s="38">
        <f>SUM(T64:T91)</f>
        <v>0</v>
      </c>
      <c r="U92" s="39">
        <f t="shared" si="35"/>
        <v>0</v>
      </c>
      <c r="W92" s="212"/>
      <c r="X92" s="213"/>
      <c r="Y92" s="213"/>
      <c r="Z92" s="214"/>
      <c r="AA92" s="214"/>
      <c r="AB92" s="215"/>
      <c r="AC92" s="216"/>
    </row>
    <row r="93" spans="1:29" ht="16.5" customHeight="1" x14ac:dyDescent="0.25">
      <c r="A93" s="6"/>
      <c r="B93" s="12"/>
      <c r="C93" s="54"/>
      <c r="D93" s="4"/>
      <c r="E93" s="12"/>
      <c r="F93" s="66"/>
      <c r="G93" s="32" t="e">
        <f t="shared" si="30"/>
        <v>#N/A</v>
      </c>
      <c r="H93" s="6"/>
      <c r="I93" s="12"/>
      <c r="J93" s="54"/>
      <c r="K93" s="4"/>
      <c r="L93" s="12"/>
      <c r="M93" s="66"/>
      <c r="N93" s="32" t="e">
        <f t="shared" si="31"/>
        <v>#N/A</v>
      </c>
      <c r="X93" s="109"/>
      <c r="Y93" s="109"/>
      <c r="Z93" s="109"/>
      <c r="AA93" s="109"/>
      <c r="AB93" s="109"/>
      <c r="AC93" s="109"/>
    </row>
    <row r="94" spans="1:29" ht="16.5" customHeight="1" x14ac:dyDescent="0.25">
      <c r="A94" s="6"/>
      <c r="B94" s="12"/>
      <c r="C94" s="54"/>
      <c r="D94" s="4"/>
      <c r="E94" s="12"/>
      <c r="F94" s="66"/>
      <c r="G94" s="32" t="e">
        <f t="shared" si="30"/>
        <v>#N/A</v>
      </c>
      <c r="H94" s="6"/>
      <c r="I94" s="12"/>
      <c r="J94" s="54"/>
      <c r="K94" s="4"/>
      <c r="L94" s="12"/>
      <c r="M94" s="66"/>
      <c r="N94" s="32" t="e">
        <f t="shared" si="31"/>
        <v>#N/A</v>
      </c>
      <c r="X94" s="109"/>
      <c r="Y94" s="109"/>
      <c r="Z94" s="109"/>
      <c r="AA94" s="109"/>
      <c r="AB94" s="109"/>
      <c r="AC94" s="109"/>
    </row>
    <row r="95" spans="1:29" ht="16.5" customHeight="1" thickBot="1" x14ac:dyDescent="0.3">
      <c r="A95" s="6"/>
      <c r="B95" s="12"/>
      <c r="C95" s="54"/>
      <c r="D95" s="4"/>
      <c r="E95" s="12"/>
      <c r="F95" s="66"/>
      <c r="G95" s="32" t="e">
        <f t="shared" si="30"/>
        <v>#N/A</v>
      </c>
      <c r="H95" s="6"/>
      <c r="I95" s="12"/>
      <c r="J95" s="54"/>
      <c r="K95" s="4"/>
      <c r="L95" s="12"/>
      <c r="M95" s="66"/>
      <c r="N95" s="32" t="e">
        <f t="shared" si="31"/>
        <v>#N/A</v>
      </c>
      <c r="V95" s="21"/>
      <c r="W95" s="21"/>
      <c r="X95" s="21"/>
      <c r="Y95" s="21"/>
      <c r="Z95" s="21"/>
      <c r="AA95" s="21"/>
      <c r="AB95" s="21"/>
      <c r="AC95" s="21"/>
    </row>
    <row r="96" spans="1:29" ht="16.5" customHeight="1" x14ac:dyDescent="0.25">
      <c r="A96" s="6"/>
      <c r="B96" s="12"/>
      <c r="C96" s="54"/>
      <c r="D96" s="4"/>
      <c r="E96" s="12"/>
      <c r="F96" s="66"/>
      <c r="G96" s="32" t="e">
        <f t="shared" si="30"/>
        <v>#N/A</v>
      </c>
      <c r="H96" s="6"/>
      <c r="I96" s="12"/>
      <c r="J96" s="54"/>
      <c r="K96" s="4"/>
      <c r="L96" s="12"/>
      <c r="M96" s="66"/>
      <c r="N96" s="32" t="e">
        <f t="shared" si="31"/>
        <v>#N/A</v>
      </c>
      <c r="O96" s="217" t="s">
        <v>39</v>
      </c>
      <c r="P96" s="218"/>
      <c r="Q96" s="218"/>
      <c r="R96" s="218"/>
      <c r="S96" s="218"/>
      <c r="T96" s="218"/>
      <c r="U96" s="218"/>
      <c r="V96" s="218"/>
      <c r="W96" s="218"/>
      <c r="X96" s="218"/>
      <c r="Y96" s="218"/>
      <c r="Z96" s="218"/>
      <c r="AA96" s="218"/>
      <c r="AB96" s="218"/>
      <c r="AC96" s="219"/>
    </row>
    <row r="97" spans="1:29" ht="15.75" customHeight="1" x14ac:dyDescent="0.25">
      <c r="A97" s="6"/>
      <c r="B97" s="12"/>
      <c r="C97" s="54"/>
      <c r="D97" s="4"/>
      <c r="E97" s="12"/>
      <c r="F97" s="66"/>
      <c r="G97" s="32" t="e">
        <f t="shared" si="30"/>
        <v>#N/A</v>
      </c>
      <c r="H97" s="6"/>
      <c r="I97" s="12"/>
      <c r="J97" s="54"/>
      <c r="K97" s="4"/>
      <c r="L97" s="12"/>
      <c r="M97" s="66"/>
      <c r="N97" s="32" t="e">
        <f t="shared" si="31"/>
        <v>#N/A</v>
      </c>
      <c r="O97" s="220"/>
      <c r="P97" s="221"/>
      <c r="Q97" s="221"/>
      <c r="R97" s="221"/>
      <c r="S97" s="221"/>
      <c r="T97" s="221"/>
      <c r="U97" s="221"/>
      <c r="V97" s="221"/>
      <c r="W97" s="221"/>
      <c r="X97" s="221"/>
      <c r="Y97" s="221"/>
      <c r="Z97" s="221"/>
      <c r="AA97" s="221"/>
      <c r="AB97" s="221"/>
      <c r="AC97" s="222"/>
    </row>
    <row r="98" spans="1:29" ht="15" customHeight="1" thickBot="1" x14ac:dyDescent="0.3">
      <c r="A98" s="6"/>
      <c r="B98" s="12"/>
      <c r="C98" s="54"/>
      <c r="D98" s="4"/>
      <c r="E98" s="12"/>
      <c r="F98" s="66"/>
      <c r="G98" s="32" t="e">
        <f t="shared" si="30"/>
        <v>#N/A</v>
      </c>
      <c r="H98" s="6"/>
      <c r="I98" s="12"/>
      <c r="J98" s="54"/>
      <c r="K98" s="4"/>
      <c r="L98" s="12"/>
      <c r="M98" s="66"/>
      <c r="N98" s="32" t="e">
        <f t="shared" si="31"/>
        <v>#N/A</v>
      </c>
      <c r="O98" s="111"/>
      <c r="P98" s="112"/>
      <c r="Q98" s="112"/>
      <c r="R98" s="112"/>
      <c r="S98" s="112"/>
      <c r="T98" s="112"/>
      <c r="U98" s="112"/>
      <c r="V98" s="112"/>
      <c r="W98" s="112"/>
      <c r="X98" s="112"/>
      <c r="Y98" s="113" t="s">
        <v>771</v>
      </c>
      <c r="Z98" s="223" t="s">
        <v>772</v>
      </c>
      <c r="AA98" s="223"/>
      <c r="AB98" s="223" t="s">
        <v>773</v>
      </c>
      <c r="AC98" s="224"/>
    </row>
    <row r="99" spans="1:29" ht="15" customHeight="1" x14ac:dyDescent="0.25">
      <c r="A99" s="6"/>
      <c r="B99" s="12"/>
      <c r="C99" s="54"/>
      <c r="D99" s="4"/>
      <c r="E99" s="12"/>
      <c r="F99" s="66"/>
      <c r="G99" s="32" t="e">
        <f t="shared" si="30"/>
        <v>#N/A</v>
      </c>
      <c r="H99" s="6"/>
      <c r="I99" s="12"/>
      <c r="J99" s="54"/>
      <c r="K99" s="4"/>
      <c r="L99" s="12"/>
      <c r="M99" s="66"/>
      <c r="N99" s="32" t="e">
        <f t="shared" si="31"/>
        <v>#N/A</v>
      </c>
      <c r="O99" s="114"/>
      <c r="P99" s="225" t="s">
        <v>765</v>
      </c>
      <c r="Q99" s="225"/>
      <c r="R99" s="225"/>
      <c r="S99" s="225"/>
      <c r="T99" s="225"/>
      <c r="U99" s="225"/>
      <c r="V99" s="225"/>
      <c r="W99" s="225"/>
      <c r="X99" s="226"/>
      <c r="Y99" s="205"/>
      <c r="Z99" s="206">
        <f>SUMIF($G$7:$G$58,10,$D$7:$D$58)+SUMIF($N$7:$N$58,10,$K$7:$K$58)+SUMIF($G$64:$G$116,10,$D$64:$D$116)+SUMIF($N$64:$N$116,10,$K$64:$K$116)</f>
        <v>0</v>
      </c>
      <c r="AA99" s="206"/>
      <c r="AB99" s="206">
        <f>Y99-Z99</f>
        <v>0</v>
      </c>
      <c r="AC99" s="207"/>
    </row>
    <row r="100" spans="1:29" ht="15" customHeight="1" x14ac:dyDescent="0.25">
      <c r="A100" s="6"/>
      <c r="B100" s="12"/>
      <c r="C100" s="54"/>
      <c r="D100" s="4"/>
      <c r="E100" s="12"/>
      <c r="F100" s="66"/>
      <c r="G100" s="32" t="e">
        <f t="shared" si="30"/>
        <v>#N/A</v>
      </c>
      <c r="H100" s="6"/>
      <c r="I100" s="12"/>
      <c r="J100" s="54"/>
      <c r="K100" s="4"/>
      <c r="L100" s="12"/>
      <c r="M100" s="66"/>
      <c r="N100" s="32" t="e">
        <f t="shared" si="31"/>
        <v>#N/A</v>
      </c>
      <c r="O100" s="114"/>
      <c r="P100" s="225"/>
      <c r="Q100" s="225"/>
      <c r="R100" s="225"/>
      <c r="S100" s="225"/>
      <c r="T100" s="225"/>
      <c r="U100" s="225"/>
      <c r="V100" s="225"/>
      <c r="W100" s="225"/>
      <c r="X100" s="226"/>
      <c r="Y100" s="205"/>
      <c r="Z100" s="206"/>
      <c r="AA100" s="206"/>
      <c r="AB100" s="206"/>
      <c r="AC100" s="207"/>
    </row>
    <row r="101" spans="1:29" ht="15" customHeight="1" x14ac:dyDescent="0.25">
      <c r="A101" s="6"/>
      <c r="B101" s="12"/>
      <c r="C101" s="54"/>
      <c r="D101" s="4"/>
      <c r="E101" s="12"/>
      <c r="F101" s="66"/>
      <c r="G101" s="32" t="e">
        <f t="shared" si="30"/>
        <v>#N/A</v>
      </c>
      <c r="H101" s="6"/>
      <c r="I101" s="12"/>
      <c r="J101" s="54"/>
      <c r="K101" s="4"/>
      <c r="L101" s="12"/>
      <c r="M101" s="66"/>
      <c r="N101" s="32" t="e">
        <f t="shared" si="31"/>
        <v>#N/A</v>
      </c>
      <c r="O101" s="114"/>
      <c r="P101" s="235" t="s">
        <v>766</v>
      </c>
      <c r="Q101" s="235"/>
      <c r="R101" s="235"/>
      <c r="S101" s="235"/>
      <c r="T101" s="235"/>
      <c r="U101" s="235"/>
      <c r="V101" s="235"/>
      <c r="W101" s="235"/>
      <c r="X101" s="226"/>
      <c r="Y101" s="205"/>
      <c r="Z101" s="206">
        <f>SUMIF($G$7:$G$58,15,$D$7:$D$58)+SUMIF($N$7:$N$58,15,$K$7:$K$58)+SUMIF($G$64:$G$116,15,$D$64:$D$116)+SUMIF($N$64:$N$116,15,$K$64:$K$116)</f>
        <v>0</v>
      </c>
      <c r="AA101" s="206"/>
      <c r="AB101" s="206">
        <f t="shared" ref="AB101" si="38">Y101-Z101</f>
        <v>0</v>
      </c>
      <c r="AC101" s="207"/>
    </row>
    <row r="102" spans="1:29" ht="15" customHeight="1" x14ac:dyDescent="0.25">
      <c r="A102" s="6"/>
      <c r="B102" s="12"/>
      <c r="C102" s="54"/>
      <c r="D102" s="4"/>
      <c r="E102" s="12"/>
      <c r="F102" s="66"/>
      <c r="G102" s="32" t="e">
        <f t="shared" si="30"/>
        <v>#N/A</v>
      </c>
      <c r="H102" s="6"/>
      <c r="I102" s="12"/>
      <c r="J102" s="54"/>
      <c r="K102" s="4"/>
      <c r="L102" s="12"/>
      <c r="M102" s="66"/>
      <c r="N102" s="32" t="e">
        <f t="shared" si="31"/>
        <v>#N/A</v>
      </c>
      <c r="O102" s="114"/>
      <c r="P102" s="235"/>
      <c r="Q102" s="235"/>
      <c r="R102" s="235"/>
      <c r="S102" s="235"/>
      <c r="T102" s="235"/>
      <c r="U102" s="235"/>
      <c r="V102" s="235"/>
      <c r="W102" s="235"/>
      <c r="X102" s="226"/>
      <c r="Y102" s="205"/>
      <c r="Z102" s="206"/>
      <c r="AA102" s="206"/>
      <c r="AB102" s="206"/>
      <c r="AC102" s="207"/>
    </row>
    <row r="103" spans="1:29" ht="15.75" customHeight="1" x14ac:dyDescent="0.25">
      <c r="A103" s="6"/>
      <c r="B103" s="12"/>
      <c r="C103" s="54"/>
      <c r="D103" s="4"/>
      <c r="E103" s="12"/>
      <c r="F103" s="66"/>
      <c r="G103" s="32" t="e">
        <f t="shared" si="30"/>
        <v>#N/A</v>
      </c>
      <c r="H103" s="6"/>
      <c r="I103" s="12"/>
      <c r="J103" s="54"/>
      <c r="K103" s="4"/>
      <c r="L103" s="12"/>
      <c r="M103" s="66"/>
      <c r="N103" s="32" t="e">
        <f t="shared" si="31"/>
        <v>#N/A</v>
      </c>
      <c r="O103" s="114"/>
      <c r="P103" s="225" t="s">
        <v>37</v>
      </c>
      <c r="Q103" s="225"/>
      <c r="R103" s="225"/>
      <c r="S103" s="225"/>
      <c r="T103" s="225"/>
      <c r="U103" s="225"/>
      <c r="V103" s="225"/>
      <c r="W103" s="225"/>
      <c r="X103" s="226"/>
      <c r="Y103" s="205"/>
      <c r="Z103" s="206">
        <f>SUMIF($G$7:$G$58,20,$D$7:$D$58)+SUMIF($N$7:$N$58,20,$K$7:$K$58)+SUMIF($G$64:$G$116,20,$D$64:$D$116)+SUMIF($N$64:$N$116,20,$K$64:$K$116)</f>
        <v>0</v>
      </c>
      <c r="AA103" s="206"/>
      <c r="AB103" s="206">
        <f t="shared" ref="AB103" si="39">Y103-Z103</f>
        <v>0</v>
      </c>
      <c r="AC103" s="207"/>
    </row>
    <row r="104" spans="1:29" ht="15.75" customHeight="1" x14ac:dyDescent="0.25">
      <c r="A104" s="6"/>
      <c r="B104" s="12"/>
      <c r="C104" s="54"/>
      <c r="D104" s="4"/>
      <c r="E104" s="12"/>
      <c r="F104" s="66"/>
      <c r="G104" s="32" t="e">
        <f t="shared" si="30"/>
        <v>#N/A</v>
      </c>
      <c r="H104" s="6"/>
      <c r="I104" s="12"/>
      <c r="J104" s="54"/>
      <c r="K104" s="4"/>
      <c r="L104" s="12"/>
      <c r="M104" s="66"/>
      <c r="N104" s="32" t="e">
        <f t="shared" si="31"/>
        <v>#N/A</v>
      </c>
      <c r="O104" s="114"/>
      <c r="P104" s="225"/>
      <c r="Q104" s="225"/>
      <c r="R104" s="225"/>
      <c r="S104" s="225"/>
      <c r="T104" s="225"/>
      <c r="U104" s="225"/>
      <c r="V104" s="225"/>
      <c r="W104" s="225"/>
      <c r="X104" s="226"/>
      <c r="Y104" s="205"/>
      <c r="Z104" s="206"/>
      <c r="AA104" s="206"/>
      <c r="AB104" s="206"/>
      <c r="AC104" s="207"/>
    </row>
    <row r="105" spans="1:29" ht="15" customHeight="1" x14ac:dyDescent="0.25">
      <c r="A105" s="6"/>
      <c r="B105" s="12"/>
      <c r="C105" s="54"/>
      <c r="D105" s="4"/>
      <c r="E105" s="12"/>
      <c r="F105" s="66"/>
      <c r="G105" s="32" t="e">
        <f t="shared" si="30"/>
        <v>#N/A</v>
      </c>
      <c r="H105" s="6"/>
      <c r="I105" s="12"/>
      <c r="J105" s="54"/>
      <c r="K105" s="4"/>
      <c r="L105" s="12"/>
      <c r="M105" s="66"/>
      <c r="N105" s="32" t="e">
        <f t="shared" si="31"/>
        <v>#N/A</v>
      </c>
      <c r="O105" s="114"/>
      <c r="P105" s="225" t="s">
        <v>9</v>
      </c>
      <c r="Q105" s="225"/>
      <c r="R105" s="225"/>
      <c r="S105" s="225"/>
      <c r="T105" s="225"/>
      <c r="U105" s="225"/>
      <c r="V105" s="225"/>
      <c r="W105" s="225"/>
      <c r="X105" s="226"/>
      <c r="Y105" s="205"/>
      <c r="Z105" s="206">
        <f>SUMIF($G$7:$G$58,30,$D$7:$D$58)+SUMIF($N$7:$N$58,30,$K$7:$K$58)+SUMIF($G$64:$G$116,30,$D$64:$D$116)+SUMIF($N$64:$N$116,30,$K$64:$K$116)</f>
        <v>0</v>
      </c>
      <c r="AA105" s="206"/>
      <c r="AB105" s="206">
        <f t="shared" ref="AB105" si="40">Y105-Z105</f>
        <v>0</v>
      </c>
      <c r="AC105" s="207"/>
    </row>
    <row r="106" spans="1:29" ht="15" customHeight="1" x14ac:dyDescent="0.25">
      <c r="A106" s="6"/>
      <c r="B106" s="12"/>
      <c r="C106" s="54"/>
      <c r="D106" s="4"/>
      <c r="E106" s="12"/>
      <c r="F106" s="66"/>
      <c r="G106" s="32" t="e">
        <f t="shared" si="30"/>
        <v>#N/A</v>
      </c>
      <c r="H106" s="6"/>
      <c r="I106" s="12"/>
      <c r="J106" s="54"/>
      <c r="K106" s="4"/>
      <c r="L106" s="12"/>
      <c r="M106" s="66"/>
      <c r="N106" s="32" t="e">
        <f t="shared" si="31"/>
        <v>#N/A</v>
      </c>
      <c r="O106" s="114"/>
      <c r="P106" s="225"/>
      <c r="Q106" s="225"/>
      <c r="R106" s="225"/>
      <c r="S106" s="225"/>
      <c r="T106" s="225"/>
      <c r="U106" s="225"/>
      <c r="V106" s="225"/>
      <c r="W106" s="225"/>
      <c r="X106" s="226"/>
      <c r="Y106" s="205"/>
      <c r="Z106" s="206"/>
      <c r="AA106" s="206"/>
      <c r="AB106" s="206"/>
      <c r="AC106" s="207"/>
    </row>
    <row r="107" spans="1:29" ht="15.75" customHeight="1" x14ac:dyDescent="0.25">
      <c r="A107" s="6"/>
      <c r="B107" s="12"/>
      <c r="C107" s="54"/>
      <c r="D107" s="4"/>
      <c r="E107" s="12"/>
      <c r="F107" s="66"/>
      <c r="G107" s="32" t="e">
        <f t="shared" si="30"/>
        <v>#N/A</v>
      </c>
      <c r="H107" s="6"/>
      <c r="I107" s="12"/>
      <c r="J107" s="54"/>
      <c r="K107" s="4"/>
      <c r="L107" s="12"/>
      <c r="M107" s="66"/>
      <c r="N107" s="32" t="e">
        <f t="shared" si="31"/>
        <v>#N/A</v>
      </c>
      <c r="O107" s="114"/>
      <c r="P107" s="225" t="s">
        <v>10</v>
      </c>
      <c r="Q107" s="225"/>
      <c r="R107" s="225"/>
      <c r="S107" s="225"/>
      <c r="T107" s="225"/>
      <c r="U107" s="225"/>
      <c r="V107" s="225"/>
      <c r="W107" s="225"/>
      <c r="X107" s="226"/>
      <c r="Y107" s="205"/>
      <c r="Z107" s="206">
        <f>SUMIF($G$7:$G$58,35,$D$7:$D$58)+SUMIF($N$7:$N$58,35,$K$7:$K$58)+SUMIF($G$64:$G$116,35,$D$64:$D$116)+SUMIF($N$64:$N$116,35,$K$64:$K$116)</f>
        <v>0</v>
      </c>
      <c r="AA107" s="206"/>
      <c r="AB107" s="206">
        <f t="shared" ref="AB107" si="41">Y107-Z107</f>
        <v>0</v>
      </c>
      <c r="AC107" s="207"/>
    </row>
    <row r="108" spans="1:29" ht="15" customHeight="1" x14ac:dyDescent="0.25">
      <c r="A108" s="6"/>
      <c r="B108" s="12"/>
      <c r="C108" s="54"/>
      <c r="D108" s="4"/>
      <c r="E108" s="12"/>
      <c r="F108" s="66"/>
      <c r="G108" s="32" t="e">
        <f t="shared" si="30"/>
        <v>#N/A</v>
      </c>
      <c r="H108" s="6"/>
      <c r="I108" s="12"/>
      <c r="J108" s="54"/>
      <c r="K108" s="4"/>
      <c r="L108" s="12"/>
      <c r="M108" s="66"/>
      <c r="N108" s="32" t="e">
        <f t="shared" si="31"/>
        <v>#N/A</v>
      </c>
      <c r="O108" s="114"/>
      <c r="P108" s="225"/>
      <c r="Q108" s="225"/>
      <c r="R108" s="225"/>
      <c r="S108" s="225"/>
      <c r="T108" s="225"/>
      <c r="U108" s="225"/>
      <c r="V108" s="225"/>
      <c r="W108" s="225"/>
      <c r="X108" s="226"/>
      <c r="Y108" s="205"/>
      <c r="Z108" s="206"/>
      <c r="AA108" s="206"/>
      <c r="AB108" s="206"/>
      <c r="AC108" s="207"/>
    </row>
    <row r="109" spans="1:29" ht="15" customHeight="1" x14ac:dyDescent="0.25">
      <c r="A109" s="6"/>
      <c r="B109" s="12"/>
      <c r="C109" s="54"/>
      <c r="D109" s="4"/>
      <c r="E109" s="12"/>
      <c r="F109" s="66"/>
      <c r="G109" s="32" t="e">
        <f t="shared" si="30"/>
        <v>#N/A</v>
      </c>
      <c r="H109" s="6"/>
      <c r="I109" s="12"/>
      <c r="J109" s="54"/>
      <c r="K109" s="4"/>
      <c r="L109" s="12"/>
      <c r="M109" s="66"/>
      <c r="N109" s="32" t="e">
        <f t="shared" si="31"/>
        <v>#N/A</v>
      </c>
      <c r="O109" s="114"/>
      <c r="P109" s="225" t="s">
        <v>768</v>
      </c>
      <c r="Q109" s="225"/>
      <c r="R109" s="225"/>
      <c r="S109" s="225"/>
      <c r="T109" s="225"/>
      <c r="U109" s="225"/>
      <c r="V109" s="225"/>
      <c r="W109" s="225"/>
      <c r="X109" s="226"/>
      <c r="Y109" s="205"/>
      <c r="Z109" s="206">
        <f>SUMIF($G$7:$G$58,40,$D$7:$D$58)+SUMIF($N$7:$N$58,40,$K$7:$K$58)+SUMIF($G$64:$G$116,40,$D$64:$D$116)+SUMIF($N$64:$N$116,40,$K$64:$K$116)</f>
        <v>0</v>
      </c>
      <c r="AA109" s="206"/>
      <c r="AB109" s="206">
        <f t="shared" ref="AB109" si="42">Y109-Z109</f>
        <v>0</v>
      </c>
      <c r="AC109" s="207"/>
    </row>
    <row r="110" spans="1:29" ht="15" customHeight="1" x14ac:dyDescent="0.25">
      <c r="A110" s="6"/>
      <c r="B110" s="12"/>
      <c r="C110" s="54"/>
      <c r="D110" s="4"/>
      <c r="E110" s="12"/>
      <c r="F110" s="66"/>
      <c r="G110" s="32" t="e">
        <f t="shared" si="30"/>
        <v>#N/A</v>
      </c>
      <c r="H110" s="6"/>
      <c r="I110" s="12"/>
      <c r="J110" s="54"/>
      <c r="K110" s="4"/>
      <c r="L110" s="12"/>
      <c r="M110" s="66"/>
      <c r="N110" s="32" t="e">
        <f t="shared" si="31"/>
        <v>#N/A</v>
      </c>
      <c r="O110" s="114"/>
      <c r="P110" s="225"/>
      <c r="Q110" s="225"/>
      <c r="R110" s="225"/>
      <c r="S110" s="225"/>
      <c r="T110" s="225"/>
      <c r="U110" s="225"/>
      <c r="V110" s="225"/>
      <c r="W110" s="225"/>
      <c r="X110" s="226"/>
      <c r="Y110" s="205"/>
      <c r="Z110" s="206"/>
      <c r="AA110" s="206"/>
      <c r="AB110" s="206"/>
      <c r="AC110" s="207"/>
    </row>
    <row r="111" spans="1:29" ht="15" customHeight="1" x14ac:dyDescent="0.25">
      <c r="A111" s="6"/>
      <c r="B111" s="12"/>
      <c r="C111" s="54"/>
      <c r="D111" s="4"/>
      <c r="E111" s="12"/>
      <c r="F111" s="66"/>
      <c r="G111" s="32" t="e">
        <f t="shared" si="30"/>
        <v>#N/A</v>
      </c>
      <c r="H111" s="6"/>
      <c r="I111" s="12"/>
      <c r="J111" s="54"/>
      <c r="K111" s="4"/>
      <c r="L111" s="12"/>
      <c r="M111" s="66"/>
      <c r="N111" s="32" t="e">
        <f t="shared" si="31"/>
        <v>#N/A</v>
      </c>
      <c r="O111" s="114"/>
      <c r="P111" s="225" t="s">
        <v>11</v>
      </c>
      <c r="Q111" s="225"/>
      <c r="R111" s="225"/>
      <c r="S111" s="225"/>
      <c r="T111" s="225"/>
      <c r="U111" s="225"/>
      <c r="V111" s="225"/>
      <c r="W111" s="225"/>
      <c r="X111" s="226"/>
      <c r="Y111" s="205"/>
      <c r="Z111" s="206">
        <f>SUMIF($G$7:$G$58,50,$D$7:$D$58)+SUMIF($N$7:$N$58,50,$K$7:$K$58)+SUMIF($G$64:$G$116,50,$D$64:$D$116)+SUMIF($N$64:$N$116,50,$K$64:$K$116)</f>
        <v>0</v>
      </c>
      <c r="AA111" s="206"/>
      <c r="AB111" s="206">
        <f t="shared" ref="AB111" si="43">Y111-Z111</f>
        <v>0</v>
      </c>
      <c r="AC111" s="207"/>
    </row>
    <row r="112" spans="1:29" ht="15" customHeight="1" x14ac:dyDescent="0.25">
      <c r="A112" s="6"/>
      <c r="B112" s="12"/>
      <c r="C112" s="54"/>
      <c r="D112" s="4"/>
      <c r="E112" s="12"/>
      <c r="F112" s="66"/>
      <c r="G112" s="32" t="e">
        <f t="shared" si="30"/>
        <v>#N/A</v>
      </c>
      <c r="H112" s="6"/>
      <c r="I112" s="12"/>
      <c r="J112" s="54"/>
      <c r="K112" s="4"/>
      <c r="L112" s="12"/>
      <c r="M112" s="66"/>
      <c r="N112" s="32" t="e">
        <f t="shared" si="31"/>
        <v>#N/A</v>
      </c>
      <c r="O112" s="114"/>
      <c r="P112" s="225"/>
      <c r="Q112" s="225"/>
      <c r="R112" s="225"/>
      <c r="S112" s="225"/>
      <c r="T112" s="225"/>
      <c r="U112" s="225"/>
      <c r="V112" s="225"/>
      <c r="W112" s="225"/>
      <c r="X112" s="226"/>
      <c r="Y112" s="205"/>
      <c r="Z112" s="206"/>
      <c r="AA112" s="206"/>
      <c r="AB112" s="206"/>
      <c r="AC112" s="207"/>
    </row>
    <row r="113" spans="1:29" ht="15.75" customHeight="1" thickBot="1" x14ac:dyDescent="0.3">
      <c r="A113" s="6"/>
      <c r="B113" s="12"/>
      <c r="C113" s="54"/>
      <c r="D113" s="4"/>
      <c r="E113" s="12"/>
      <c r="F113" s="66"/>
      <c r="G113" s="32" t="e">
        <f t="shared" si="30"/>
        <v>#N/A</v>
      </c>
      <c r="H113" s="6"/>
      <c r="I113" s="12"/>
      <c r="J113" s="54"/>
      <c r="K113" s="4"/>
      <c r="L113" s="12"/>
      <c r="M113" s="66"/>
      <c r="N113" s="32" t="e">
        <f t="shared" si="31"/>
        <v>#N/A</v>
      </c>
      <c r="O113" s="114"/>
      <c r="P113" s="115"/>
      <c r="Q113" s="115"/>
      <c r="R113" s="115"/>
      <c r="S113" s="115"/>
      <c r="T113" s="115"/>
      <c r="U113" s="115"/>
      <c r="V113" s="115"/>
      <c r="W113" s="115"/>
      <c r="X113" s="116"/>
      <c r="Y113" s="117"/>
      <c r="Z113" s="118"/>
      <c r="AA113" s="118"/>
      <c r="AB113" s="118"/>
      <c r="AC113" s="119"/>
    </row>
    <row r="114" spans="1:29" x14ac:dyDescent="0.25">
      <c r="A114" s="6"/>
      <c r="B114" s="12"/>
      <c r="C114" s="54"/>
      <c r="D114" s="4"/>
      <c r="E114" s="12"/>
      <c r="F114" s="66"/>
      <c r="G114" s="32" t="e">
        <f t="shared" si="30"/>
        <v>#N/A</v>
      </c>
      <c r="H114" s="6"/>
      <c r="I114" s="12"/>
      <c r="J114" s="54"/>
      <c r="K114" s="4"/>
      <c r="L114" s="12"/>
      <c r="M114" s="66"/>
      <c r="N114" s="32" t="e">
        <f t="shared" si="31"/>
        <v>#N/A</v>
      </c>
      <c r="O114" s="114"/>
      <c r="P114" s="120"/>
      <c r="Q114" s="120"/>
      <c r="R114" s="120"/>
      <c r="S114" s="120"/>
      <c r="T114" s="232" t="s">
        <v>14</v>
      </c>
      <c r="U114" s="233"/>
      <c r="V114" s="233"/>
      <c r="W114" s="233"/>
      <c r="X114" s="233"/>
      <c r="Y114" s="227">
        <f>SUM(Y99:Y112)</f>
        <v>0</v>
      </c>
      <c r="Z114" s="227">
        <f>SUM(Z99:AA112)</f>
        <v>0</v>
      </c>
      <c r="AA114" s="227"/>
      <c r="AB114" s="227">
        <f>SUM(AB99:AC112)</f>
        <v>0</v>
      </c>
      <c r="AC114" s="230"/>
    </row>
    <row r="115" spans="1:29" ht="15.75" thickBot="1" x14ac:dyDescent="0.3">
      <c r="A115" s="6"/>
      <c r="B115" s="12"/>
      <c r="C115" s="54"/>
      <c r="D115" s="4"/>
      <c r="E115" s="12"/>
      <c r="F115" s="66"/>
      <c r="G115" s="32" t="e">
        <f t="shared" si="30"/>
        <v>#N/A</v>
      </c>
      <c r="H115" s="6"/>
      <c r="I115" s="12"/>
      <c r="J115" s="54"/>
      <c r="K115" s="4"/>
      <c r="L115" s="12"/>
      <c r="M115" s="66"/>
      <c r="N115" s="32" t="e">
        <f t="shared" si="31"/>
        <v>#N/A</v>
      </c>
      <c r="O115" s="121"/>
      <c r="P115" s="122"/>
      <c r="Q115" s="122"/>
      <c r="R115" s="122"/>
      <c r="S115" s="122"/>
      <c r="T115" s="234"/>
      <c r="U115" s="228"/>
      <c r="V115" s="228"/>
      <c r="W115" s="228"/>
      <c r="X115" s="228"/>
      <c r="Y115" s="228"/>
      <c r="Z115" s="229"/>
      <c r="AA115" s="229"/>
      <c r="AB115" s="229"/>
      <c r="AC115" s="231"/>
    </row>
    <row r="116" spans="1:29" ht="15.75" thickBot="1" x14ac:dyDescent="0.3">
      <c r="A116" s="6"/>
      <c r="B116" s="12"/>
      <c r="C116" s="54"/>
      <c r="D116" s="4"/>
      <c r="E116" s="12"/>
      <c r="F116" s="66"/>
      <c r="G116" s="32" t="e">
        <f t="shared" si="30"/>
        <v>#N/A</v>
      </c>
      <c r="H116" s="6"/>
      <c r="I116" s="12"/>
      <c r="J116" s="54"/>
      <c r="K116" s="4"/>
      <c r="L116" s="12"/>
      <c r="M116" s="66"/>
      <c r="N116" s="32" t="e">
        <f t="shared" si="31"/>
        <v>#N/A</v>
      </c>
      <c r="X116" s="123"/>
      <c r="Y116" s="109"/>
      <c r="Z116" s="109"/>
      <c r="AA116" s="109"/>
      <c r="AB116" s="109"/>
      <c r="AC116" s="109"/>
    </row>
    <row r="117" spans="1:29" ht="15.75" thickBot="1" x14ac:dyDescent="0.3">
      <c r="A117" s="98"/>
      <c r="B117" s="99"/>
      <c r="C117" s="99"/>
      <c r="D117" s="100"/>
      <c r="E117" s="101"/>
      <c r="F117" s="99"/>
      <c r="G117" s="102"/>
      <c r="H117" s="56"/>
      <c r="I117" s="103"/>
      <c r="J117" s="57" t="s">
        <v>14</v>
      </c>
      <c r="K117" s="63">
        <f>SUM(D64:D116,K64:K116)</f>
        <v>0</v>
      </c>
      <c r="L117" s="99"/>
      <c r="M117" s="104"/>
      <c r="N117" s="14"/>
      <c r="W117" s="127"/>
      <c r="X117" s="127"/>
      <c r="Y117" s="127"/>
      <c r="Z117" s="127"/>
      <c r="AA117" s="127"/>
      <c r="AB117" s="127"/>
      <c r="AC117" s="127"/>
    </row>
    <row r="118" spans="1:29" x14ac:dyDescent="0.25">
      <c r="G118" s="14"/>
      <c r="H118" s="123"/>
      <c r="I118" s="109"/>
      <c r="J118" s="109"/>
      <c r="K118" s="109"/>
      <c r="L118" s="109"/>
      <c r="M118" s="109"/>
      <c r="W118" s="127"/>
      <c r="X118" s="127"/>
      <c r="Y118" s="127"/>
      <c r="Z118" s="127"/>
      <c r="AA118" s="127"/>
      <c r="AB118" s="127"/>
      <c r="AC118" s="127"/>
    </row>
    <row r="119" spans="1:29" x14ac:dyDescent="0.25">
      <c r="G119" s="127"/>
      <c r="H119" s="127"/>
      <c r="I119" s="127"/>
      <c r="J119" s="127"/>
      <c r="K119" s="127"/>
      <c r="L119" s="127"/>
      <c r="M119" s="127"/>
    </row>
    <row r="120" spans="1:29" x14ac:dyDescent="0.25">
      <c r="G120" s="127"/>
      <c r="H120" s="127"/>
      <c r="I120" s="127"/>
      <c r="J120" s="127"/>
      <c r="K120" s="127"/>
      <c r="L120" s="127"/>
      <c r="M120" s="127"/>
    </row>
  </sheetData>
  <sheetProtection algorithmName="SHA-512" hashValue="aMrwkWjkrGsSFlSX++JhNOjxLr0MZj7evK0J39DAyr0suQa9FjQqjivvLLOsoDYLYBe/ckRbE9hQ99PqruZFDA==" saltValue="0DJ0bGYHLPnB/VJBBNNstQ==" spinCount="100000" sheet="1" selectLockedCells="1"/>
  <sortState xmlns:xlrd2="http://schemas.microsoft.com/office/spreadsheetml/2017/richdata2" ref="X32:X55">
    <sortCondition ref="X32:X55"/>
  </sortState>
  <mergeCells count="135">
    <mergeCell ref="T114:X115"/>
    <mergeCell ref="Y114:Y115"/>
    <mergeCell ref="Z114:AA115"/>
    <mergeCell ref="AB114:AC115"/>
    <mergeCell ref="X99:X112"/>
    <mergeCell ref="P107:W108"/>
    <mergeCell ref="Y107:Y108"/>
    <mergeCell ref="Z107:AA108"/>
    <mergeCell ref="AB107:AC108"/>
    <mergeCell ref="P109:W110"/>
    <mergeCell ref="Y109:Y110"/>
    <mergeCell ref="Z109:AA110"/>
    <mergeCell ref="AB109:AC110"/>
    <mergeCell ref="P111:W112"/>
    <mergeCell ref="Y111:Y112"/>
    <mergeCell ref="Z111:AA112"/>
    <mergeCell ref="AB111:AC112"/>
    <mergeCell ref="Y103:Y104"/>
    <mergeCell ref="Z103:AA104"/>
    <mergeCell ref="AB103:AC104"/>
    <mergeCell ref="P105:W106"/>
    <mergeCell ref="Y105:Y106"/>
    <mergeCell ref="Z105:AA106"/>
    <mergeCell ref="AB105:AC106"/>
    <mergeCell ref="W90:Y90"/>
    <mergeCell ref="Z90:AA90"/>
    <mergeCell ref="AB90:AC90"/>
    <mergeCell ref="W91:Y91"/>
    <mergeCell ref="Z91:AA91"/>
    <mergeCell ref="AB91:AC91"/>
    <mergeCell ref="W92:Y92"/>
    <mergeCell ref="O96:AC97"/>
    <mergeCell ref="Z98:AA98"/>
    <mergeCell ref="AB98:AC98"/>
    <mergeCell ref="W87:Y87"/>
    <mergeCell ref="Z87:AA87"/>
    <mergeCell ref="AB87:AC87"/>
    <mergeCell ref="W88:Y88"/>
    <mergeCell ref="Z88:AA88"/>
    <mergeCell ref="AB88:AC88"/>
    <mergeCell ref="W89:Y89"/>
    <mergeCell ref="Z89:AA89"/>
    <mergeCell ref="AB89:AC89"/>
    <mergeCell ref="P99:W100"/>
    <mergeCell ref="Y99:Y100"/>
    <mergeCell ref="Z99:AA100"/>
    <mergeCell ref="AB99:AC100"/>
    <mergeCell ref="P101:W102"/>
    <mergeCell ref="Y101:Y102"/>
    <mergeCell ref="Z101:AA102"/>
    <mergeCell ref="AB101:AC102"/>
    <mergeCell ref="Z92:AA92"/>
    <mergeCell ref="AB92:AC92"/>
    <mergeCell ref="W85:Y85"/>
    <mergeCell ref="Z85:AA85"/>
    <mergeCell ref="AB85:AC85"/>
    <mergeCell ref="W86:Y86"/>
    <mergeCell ref="Z86:AA86"/>
    <mergeCell ref="AB86:AC86"/>
    <mergeCell ref="W83:Y83"/>
    <mergeCell ref="Z83:AA83"/>
    <mergeCell ref="AB83:AC83"/>
    <mergeCell ref="W84:Y84"/>
    <mergeCell ref="Z84:AA84"/>
    <mergeCell ref="AB84:AC84"/>
    <mergeCell ref="Z75:AA75"/>
    <mergeCell ref="AB75:AC75"/>
    <mergeCell ref="W76:Y76"/>
    <mergeCell ref="Z76:AA76"/>
    <mergeCell ref="AB76:AC76"/>
    <mergeCell ref="W81:Y81"/>
    <mergeCell ref="Z81:AA81"/>
    <mergeCell ref="AB81:AC81"/>
    <mergeCell ref="W82:Y82"/>
    <mergeCell ref="Z82:AA82"/>
    <mergeCell ref="AB82:AC82"/>
    <mergeCell ref="W79:Y79"/>
    <mergeCell ref="Z79:AA79"/>
    <mergeCell ref="AB79:AC79"/>
    <mergeCell ref="W80:Y80"/>
    <mergeCell ref="Z80:AA80"/>
    <mergeCell ref="AB80:AC80"/>
    <mergeCell ref="AB78:AC78"/>
    <mergeCell ref="W75:Y75"/>
    <mergeCell ref="W74:Y74"/>
    <mergeCell ref="Z74:AA74"/>
    <mergeCell ref="AB74:AC74"/>
    <mergeCell ref="W68:Y68"/>
    <mergeCell ref="Z68:AA68"/>
    <mergeCell ref="AB68:AC68"/>
    <mergeCell ref="W69:Y69"/>
    <mergeCell ref="Z69:AA69"/>
    <mergeCell ref="AB69:AC69"/>
    <mergeCell ref="P103:W104"/>
    <mergeCell ref="W63:Y63"/>
    <mergeCell ref="Z63:AA63"/>
    <mergeCell ref="AB63:AC63"/>
    <mergeCell ref="W64:Y64"/>
    <mergeCell ref="Z64:AA64"/>
    <mergeCell ref="AB64:AC64"/>
    <mergeCell ref="W65:Y65"/>
    <mergeCell ref="Z65:AA65"/>
    <mergeCell ref="AB65:AC65"/>
    <mergeCell ref="W66:Y66"/>
    <mergeCell ref="Z66:AA66"/>
    <mergeCell ref="AB66:AC66"/>
    <mergeCell ref="W67:Y67"/>
    <mergeCell ref="Z67:AA67"/>
    <mergeCell ref="AB67:AC67"/>
    <mergeCell ref="W77:Y77"/>
    <mergeCell ref="Z77:AA77"/>
    <mergeCell ref="AB77:AC77"/>
    <mergeCell ref="W78:Y78"/>
    <mergeCell ref="Z78:AA78"/>
    <mergeCell ref="W73:Y73"/>
    <mergeCell ref="Z73:AA73"/>
    <mergeCell ref="AB73:AC73"/>
    <mergeCell ref="A60:M60"/>
    <mergeCell ref="A62:M62"/>
    <mergeCell ref="A1:N1"/>
    <mergeCell ref="O1:AC1"/>
    <mergeCell ref="D3:F3"/>
    <mergeCell ref="K3:L3"/>
    <mergeCell ref="P3:Q3"/>
    <mergeCell ref="R3:S3"/>
    <mergeCell ref="A5:M5"/>
    <mergeCell ref="O5:U5"/>
    <mergeCell ref="W5:AC5"/>
    <mergeCell ref="O14:U14"/>
    <mergeCell ref="O26:U26"/>
    <mergeCell ref="W30:AC30"/>
    <mergeCell ref="O47:U47"/>
    <mergeCell ref="O60:AC60"/>
    <mergeCell ref="O62:U62"/>
    <mergeCell ref="W62:AC62"/>
  </mergeCells>
  <conditionalFormatting sqref="AC28 U92 U45 AC59 U24 U12 U59 AB114">
    <cfRule type="cellIs" dxfId="50" priority="24" operator="lessThan">
      <formula>0</formula>
    </cfRule>
    <cfRule type="cellIs" dxfId="49" priority="25" operator="greaterThan">
      <formula>0</formula>
    </cfRule>
  </conditionalFormatting>
  <conditionalFormatting sqref="U7:U11 U16:U23 AC7:AC27 AB99:AC112 U49:U58 U28:U44 AC32:AC58 U64:U91">
    <cfRule type="cellIs" dxfId="48" priority="22" operator="greaterThan">
      <formula>0</formula>
    </cfRule>
    <cfRule type="cellIs" dxfId="47" priority="23" operator="lessThan">
      <formula>0</formula>
    </cfRule>
  </conditionalFormatting>
  <conditionalFormatting sqref="Y99:Y100">
    <cfRule type="cellIs" dxfId="46" priority="7" operator="notEqual">
      <formula>$S$12</formula>
    </cfRule>
  </conditionalFormatting>
  <conditionalFormatting sqref="Y101:Y102">
    <cfRule type="cellIs" dxfId="45" priority="6" operator="notEqual">
      <formula>$S$24</formula>
    </cfRule>
  </conditionalFormatting>
  <conditionalFormatting sqref="Y103:Y104">
    <cfRule type="cellIs" dxfId="44" priority="5" operator="notEqual">
      <formula>$S$45</formula>
    </cfRule>
  </conditionalFormatting>
  <conditionalFormatting sqref="Y105:Y106">
    <cfRule type="cellIs" dxfId="43" priority="4" operator="notEqual">
      <formula>$AA$28</formula>
    </cfRule>
  </conditionalFormatting>
  <conditionalFormatting sqref="Y107:Y108">
    <cfRule type="cellIs" dxfId="42" priority="3" operator="notEqual">
      <formula>$AA$59</formula>
    </cfRule>
  </conditionalFormatting>
  <conditionalFormatting sqref="Y109:Y110">
    <cfRule type="cellIs" dxfId="41" priority="2" operator="notEqual">
      <formula>$S$59</formula>
    </cfRule>
  </conditionalFormatting>
  <conditionalFormatting sqref="Y111:Y112">
    <cfRule type="cellIs" dxfId="40" priority="1" operator="notEqual">
      <formula>$S$92</formula>
    </cfRule>
  </conditionalFormatting>
  <dataValidations count="2">
    <dataValidation type="list" showInputMessage="1" showErrorMessage="1" sqref="D3:F3" xr:uid="{00000000-0002-0000-0200-000000000000}">
      <formula1>SCHOOLS</formula1>
    </dataValidation>
    <dataValidation type="list" allowBlank="1" showInputMessage="1" showErrorMessage="1" sqref="E7:E58 L7:L58 E64:E116 L64:L116" xr:uid="{00000000-0002-0000-0200-000001000000}">
      <formula1>ALL_POSITIONS</formula1>
    </dataValidation>
  </dataValidations>
  <printOptions horizontalCentered="1"/>
  <pageMargins left="0.7" right="0.7" top="0.75" bottom="0.75" header="0.3" footer="0.3"/>
  <pageSetup scale="54" orientation="landscape" r:id="rId1"/>
  <headerFooter>
    <oddFooter>&amp;L&amp;8&amp;Z&amp;F, &amp;F, &amp;A, 11-02-16</oddFooter>
  </headerFooter>
  <rowBreaks count="1" manualBreakCount="1">
    <brk id="59" max="28" man="1"/>
  </rowBreaks>
  <colBreaks count="1" manualBreakCount="1">
    <brk id="14" max="10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4" tint="-0.249977111117893"/>
  </sheetPr>
  <dimension ref="A1:AJ93"/>
  <sheetViews>
    <sheetView view="pageBreakPreview" topLeftCell="G1" zoomScaleNormal="100" zoomScaleSheetLayoutView="100" workbookViewId="0">
      <selection activeCell="J32" sqref="J32"/>
    </sheetView>
  </sheetViews>
  <sheetFormatPr defaultColWidth="9.140625" defaultRowHeight="15" x14ac:dyDescent="0.25"/>
  <cols>
    <col min="1" max="1" width="1.7109375" style="14" customWidth="1"/>
    <col min="2" max="2" width="26.42578125" style="14" customWidth="1"/>
    <col min="3" max="3" width="9.7109375" style="14" customWidth="1"/>
    <col min="4" max="4" width="9.5703125" style="14" bestFit="1" customWidth="1"/>
    <col min="5" max="5" width="24.28515625" style="14" bestFit="1" customWidth="1"/>
    <col min="6" max="6" width="5.7109375" style="17" hidden="1" customWidth="1"/>
    <col min="7" max="7" width="1.7109375" style="17" customWidth="1"/>
    <col min="8" max="8" width="1.7109375" style="14" customWidth="1"/>
    <col min="9" max="9" width="26.42578125" style="14" customWidth="1"/>
    <col min="10" max="10" width="9.7109375" style="14" customWidth="1"/>
    <col min="11" max="11" width="9.5703125" style="14" bestFit="1" customWidth="1"/>
    <col min="12" max="12" width="24.28515625" style="14" customWidth="1"/>
    <col min="13" max="13" width="5.7109375" style="17" hidden="1" customWidth="1"/>
    <col min="14" max="14" width="1.7109375" style="14" customWidth="1"/>
    <col min="15" max="15" width="9.5703125" style="17" bestFit="1" customWidth="1"/>
    <col min="16" max="16" width="22.7109375" style="14" bestFit="1" customWidth="1"/>
    <col min="17" max="17" width="15" style="14" bestFit="1" customWidth="1"/>
    <col min="18" max="20" width="9.7109375" style="14" customWidth="1"/>
    <col min="21" max="22" width="1.7109375" style="14" customWidth="1"/>
    <col min="23" max="23" width="9.140625" style="17"/>
    <col min="24" max="24" width="17.85546875" style="14" bestFit="1" customWidth="1"/>
    <col min="25" max="25" width="16.5703125" style="14" customWidth="1"/>
    <col min="26" max="28" width="9.7109375" style="14" customWidth="1"/>
    <col min="29" max="16384" width="9.140625" style="14"/>
  </cols>
  <sheetData>
    <row r="1" spans="1:28" ht="18.75" x14ac:dyDescent="0.25">
      <c r="A1" s="208" t="s">
        <v>120</v>
      </c>
      <c r="B1" s="208"/>
      <c r="C1" s="208"/>
      <c r="D1" s="208"/>
      <c r="E1" s="208"/>
      <c r="F1" s="208"/>
      <c r="G1" s="208"/>
      <c r="H1" s="208"/>
      <c r="I1" s="208"/>
      <c r="J1" s="208"/>
      <c r="K1" s="208"/>
      <c r="L1" s="208"/>
      <c r="M1" s="208"/>
      <c r="N1" s="208" t="s">
        <v>38</v>
      </c>
      <c r="O1" s="208"/>
      <c r="P1" s="208"/>
      <c r="Q1" s="208"/>
      <c r="R1" s="208"/>
      <c r="S1" s="208"/>
      <c r="T1" s="208"/>
      <c r="U1" s="208"/>
      <c r="V1" s="208"/>
      <c r="W1" s="208"/>
      <c r="X1" s="208"/>
      <c r="Y1" s="208"/>
      <c r="Z1" s="208"/>
      <c r="AA1" s="208"/>
      <c r="AB1" s="208"/>
    </row>
    <row r="2" spans="1:28" ht="6" customHeight="1" x14ac:dyDescent="0.25"/>
    <row r="3" spans="1:28" ht="18.75" x14ac:dyDescent="0.25">
      <c r="B3" s="62" t="s">
        <v>0</v>
      </c>
      <c r="C3" s="241">
        <f>'INST by UNIT TYPE'!D3</f>
        <v>0</v>
      </c>
      <c r="D3" s="241"/>
      <c r="E3" s="241"/>
      <c r="F3" s="18"/>
      <c r="G3" s="18"/>
      <c r="H3" s="19"/>
      <c r="I3" s="62" t="s">
        <v>33</v>
      </c>
      <c r="J3" s="242">
        <f>'INST by UNIT TYPE'!K3</f>
        <v>0</v>
      </c>
      <c r="K3" s="242"/>
      <c r="L3" s="19"/>
      <c r="M3" s="18"/>
      <c r="O3" s="243" t="s">
        <v>124</v>
      </c>
      <c r="P3" s="243"/>
      <c r="Q3" s="242">
        <f>'INST by UNIT TYPE'!R3</f>
        <v>0</v>
      </c>
      <c r="R3" s="241"/>
    </row>
    <row r="4" spans="1:28" ht="3" customHeight="1" thickBot="1" x14ac:dyDescent="0.3"/>
    <row r="5" spans="1:28" ht="16.5" customHeight="1" thickBot="1" x14ac:dyDescent="0.3">
      <c r="A5" s="197" t="s">
        <v>106</v>
      </c>
      <c r="B5" s="198"/>
      <c r="C5" s="198"/>
      <c r="D5" s="198"/>
      <c r="E5" s="199"/>
      <c r="F5" s="20"/>
      <c r="G5" s="21"/>
      <c r="H5" s="197" t="s">
        <v>823</v>
      </c>
      <c r="I5" s="198"/>
      <c r="J5" s="198"/>
      <c r="K5" s="198"/>
      <c r="L5" s="199"/>
      <c r="M5" s="42"/>
      <c r="N5" s="197" t="s">
        <v>106</v>
      </c>
      <c r="O5" s="198"/>
      <c r="P5" s="198"/>
      <c r="Q5" s="198"/>
      <c r="R5" s="198"/>
      <c r="S5" s="198"/>
      <c r="T5" s="199"/>
      <c r="V5" s="197" t="s">
        <v>823</v>
      </c>
      <c r="W5" s="198"/>
      <c r="X5" s="198"/>
      <c r="Y5" s="198"/>
      <c r="Z5" s="198"/>
      <c r="AA5" s="198"/>
      <c r="AB5" s="199"/>
    </row>
    <row r="6" spans="1:28" ht="16.5" customHeight="1" thickBot="1" x14ac:dyDescent="0.3">
      <c r="A6" s="23"/>
      <c r="B6" s="24" t="s">
        <v>13</v>
      </c>
      <c r="C6" s="25" t="s">
        <v>32</v>
      </c>
      <c r="D6" s="25" t="s">
        <v>30</v>
      </c>
      <c r="E6" s="26" t="s">
        <v>8</v>
      </c>
      <c r="F6" s="25" t="s">
        <v>31</v>
      </c>
      <c r="G6" s="27"/>
      <c r="H6" s="28"/>
      <c r="I6" s="24" t="s">
        <v>13</v>
      </c>
      <c r="J6" s="25" t="s">
        <v>32</v>
      </c>
      <c r="K6" s="25" t="s">
        <v>30</v>
      </c>
      <c r="L6" s="26" t="s">
        <v>8</v>
      </c>
      <c r="M6" s="25" t="s">
        <v>31</v>
      </c>
      <c r="N6" s="29"/>
      <c r="O6" s="25" t="s">
        <v>30</v>
      </c>
      <c r="P6" s="25" t="s">
        <v>8</v>
      </c>
      <c r="Q6" s="25" t="s">
        <v>34</v>
      </c>
      <c r="R6" s="25" t="s">
        <v>32</v>
      </c>
      <c r="S6" s="25" t="s">
        <v>35</v>
      </c>
      <c r="T6" s="26" t="s">
        <v>36</v>
      </c>
      <c r="V6" s="29"/>
      <c r="W6" s="25" t="s">
        <v>30</v>
      </c>
      <c r="X6" s="25" t="s">
        <v>8</v>
      </c>
      <c r="Y6" s="25" t="s">
        <v>34</v>
      </c>
      <c r="Z6" s="25" t="s">
        <v>32</v>
      </c>
      <c r="AA6" s="25" t="s">
        <v>35</v>
      </c>
      <c r="AB6" s="26" t="s">
        <v>36</v>
      </c>
    </row>
    <row r="7" spans="1:28" s="7" customFormat="1" ht="16.5" customHeight="1" thickBot="1" x14ac:dyDescent="0.3">
      <c r="A7" s="6"/>
      <c r="B7" s="54"/>
      <c r="C7" s="4"/>
      <c r="D7" s="137">
        <v>73001</v>
      </c>
      <c r="E7" s="145" t="str">
        <f>IFERROR(VLOOKUP(D7,DESCRIPTIONS,3), "")</f>
        <v>PRINCIPAL-ELEMENTARY</v>
      </c>
      <c r="F7" s="31">
        <f t="shared" ref="F7:F11" si="0">VLOOKUP(D7,DESCRIPTIONS,5)</f>
        <v>55</v>
      </c>
      <c r="G7" s="13"/>
      <c r="H7" s="6"/>
      <c r="I7" s="54"/>
      <c r="J7" s="4"/>
      <c r="K7" s="12"/>
      <c r="L7" s="145" t="str">
        <f t="shared" ref="L7" si="1">IFERROR(VLOOKUP(K7,DESCRIPTIONS,3), "")</f>
        <v/>
      </c>
      <c r="M7" s="41" t="e">
        <f t="shared" ref="M7:M23" si="2">VLOOKUP(K7,DESCRIPTIONS,5)</f>
        <v>#N/A</v>
      </c>
      <c r="N7" s="33"/>
      <c r="O7" s="137">
        <v>73001</v>
      </c>
      <c r="P7" s="135" t="str">
        <f>IFERROR(VLOOKUP(O7,DESCRIPTIONS,3,FALSE), "")</f>
        <v>PRINCIPAL-ELEMENTARY</v>
      </c>
      <c r="Q7" s="138">
        <f>IFERROR(VLOOKUP(O7,DESCRIPTIONS,9,FALSE), "")</f>
        <v>1001</v>
      </c>
      <c r="R7" s="3"/>
      <c r="S7" s="140">
        <f>SUMIF($D$7:$D$10,O7,$C$7:$C$10)</f>
        <v>0</v>
      </c>
      <c r="T7" s="136">
        <f>R7-S7</f>
        <v>0</v>
      </c>
      <c r="V7" s="33"/>
      <c r="W7" s="137">
        <v>51139</v>
      </c>
      <c r="X7" s="135" t="str">
        <f>IFERROR(VLOOKUP(W7,DESCRIPTIONS,3,FALSE), "")</f>
        <v>IA-TITLE I 5100</v>
      </c>
      <c r="Y7" s="138">
        <f>IFERROR(VLOOKUP(W7,DESCRIPTIONS,9,FALSE), "")</f>
        <v>418001</v>
      </c>
      <c r="Z7" s="3"/>
      <c r="AA7" s="140">
        <f>SUMIF($D$15:$D$42,W7,$C$15:$C$42) + SUMIF($K$27:$K$42,W7,$J$27:$J$42)+SUMIF($K$7:$K$22,W7,$J$7:$J$22)</f>
        <v>0</v>
      </c>
      <c r="AB7" s="136">
        <f>Z7-AA7</f>
        <v>0</v>
      </c>
    </row>
    <row r="8" spans="1:28" s="7" customFormat="1" ht="16.5" customHeight="1" thickBot="1" x14ac:dyDescent="0.3">
      <c r="A8" s="6"/>
      <c r="B8" s="54"/>
      <c r="C8" s="4"/>
      <c r="D8" s="12"/>
      <c r="E8" s="145" t="str">
        <f>IFERROR(VLOOKUP(D8,DESCRIPTIONS,3), "")</f>
        <v/>
      </c>
      <c r="F8" s="31" t="e">
        <f t="shared" si="0"/>
        <v>#N/A</v>
      </c>
      <c r="G8" s="13"/>
      <c r="H8" s="6"/>
      <c r="I8" s="54"/>
      <c r="J8" s="4"/>
      <c r="K8" s="12"/>
      <c r="L8" s="145" t="str">
        <f t="shared" ref="L8:L22" si="3">IFERROR(VLOOKUP(K8,DESCRIPTIONS,3), "")</f>
        <v/>
      </c>
      <c r="M8" s="41" t="e">
        <f t="shared" si="2"/>
        <v>#N/A</v>
      </c>
      <c r="N8" s="33"/>
      <c r="O8" s="137">
        <v>73010</v>
      </c>
      <c r="P8" s="135" t="str">
        <f>IFERROR(VLOOKUP(O8,DESCRIPTIONS,3,FALSE), "")</f>
        <v>ASST PRINCIPAL 10M-ELEMEN</v>
      </c>
      <c r="Q8" s="138">
        <f>IFERROR(VLOOKUP(O8,DESCRIPTIONS,9,FALSE), "")</f>
        <v>1001</v>
      </c>
      <c r="R8" s="3"/>
      <c r="S8" s="140">
        <f t="shared" ref="S8:S10" si="4">SUMIF($D$7:$D$10,O8,$C$7:$C$10)</f>
        <v>0</v>
      </c>
      <c r="T8" s="136">
        <f t="shared" ref="T8:T10" si="5">R8-S8</f>
        <v>0</v>
      </c>
      <c r="V8" s="33"/>
      <c r="W8" s="137">
        <v>51140</v>
      </c>
      <c r="X8" s="135" t="str">
        <f>IFERROR(VLOOKUP(W8,DESCRIPTIONS,3,FALSE), "")</f>
        <v>IA-TITLE I 5100</v>
      </c>
      <c r="Y8" s="138">
        <f>IFERROR(VLOOKUP(W8,DESCRIPTIONS,9,FALSE), "")</f>
        <v>418001</v>
      </c>
      <c r="Z8" s="3"/>
      <c r="AA8" s="140">
        <f>SUMIF($D$15:$D$42,W8,$C$15:$C$42) + SUMIF($K$27:$K$42,W8,$J$27:$J$42)+SUMIF($K$7:$K$22,W8,$J$7:$J$22)</f>
        <v>0</v>
      </c>
      <c r="AB8" s="136">
        <f t="shared" ref="AB8:AB11" si="6">Z8-AA8</f>
        <v>0</v>
      </c>
    </row>
    <row r="9" spans="1:28" s="7" customFormat="1" ht="16.5" customHeight="1" thickBot="1" x14ac:dyDescent="0.3">
      <c r="A9" s="6"/>
      <c r="B9" s="54"/>
      <c r="C9" s="4"/>
      <c r="D9" s="12"/>
      <c r="E9" s="145" t="str">
        <f>IFERROR(VLOOKUP(D9,DESCRIPTIONS,3), "")</f>
        <v/>
      </c>
      <c r="F9" s="31" t="e">
        <f t="shared" si="0"/>
        <v>#N/A</v>
      </c>
      <c r="G9" s="13"/>
      <c r="H9" s="6"/>
      <c r="I9" s="54"/>
      <c r="J9" s="4"/>
      <c r="K9" s="12"/>
      <c r="L9" s="145" t="str">
        <f t="shared" si="3"/>
        <v/>
      </c>
      <c r="M9" s="41" t="e">
        <f t="shared" si="2"/>
        <v>#N/A</v>
      </c>
      <c r="N9" s="33"/>
      <c r="O9" s="137">
        <v>73017</v>
      </c>
      <c r="P9" s="135" t="str">
        <f>IFERROR(VLOOKUP(O9,DESCRIPTIONS,3,FALSE), "")</f>
        <v>ASST PRINCIPAL 10M-ELEMEN</v>
      </c>
      <c r="Q9" s="138">
        <f>IFERROR(VLOOKUP(O9,DESCRIPTIONS,9,FALSE), "")</f>
        <v>11133</v>
      </c>
      <c r="R9" s="3"/>
      <c r="S9" s="140">
        <f t="shared" si="4"/>
        <v>0</v>
      </c>
      <c r="T9" s="136">
        <f t="shared" si="5"/>
        <v>0</v>
      </c>
      <c r="V9" s="33"/>
      <c r="W9" s="137">
        <v>61546</v>
      </c>
      <c r="X9" s="135" t="str">
        <f>IFERROR(VLOOKUP(W9,DESCRIPTIONS,3,FALSE), "")</f>
        <v>IA-TITLE I PARENT EDUCATI</v>
      </c>
      <c r="Y9" s="138">
        <f>IFERROR(VLOOKUP(W9,DESCRIPTIONS,9,FALSE), "")</f>
        <v>418001</v>
      </c>
      <c r="Z9" s="3"/>
      <c r="AA9" s="140">
        <f>SUMIF($D$15:$D$42,W9,$C$15:$C$42) + SUMIF($K$27:$K$42,W9,$J$27:$J$42)+SUMIF($K$7:$K$22,W9,$J$7:$J$22)</f>
        <v>0</v>
      </c>
      <c r="AB9" s="136">
        <f t="shared" si="6"/>
        <v>0</v>
      </c>
    </row>
    <row r="10" spans="1:28" s="7" customFormat="1" ht="16.5" customHeight="1" thickBot="1" x14ac:dyDescent="0.3">
      <c r="A10" s="6"/>
      <c r="B10" s="54"/>
      <c r="C10" s="4"/>
      <c r="D10" s="12"/>
      <c r="E10" s="145" t="str">
        <f>IFERROR(VLOOKUP(D10,DESCRIPTIONS,3), "")</f>
        <v/>
      </c>
      <c r="F10" s="31" t="e">
        <f t="shared" si="0"/>
        <v>#N/A</v>
      </c>
      <c r="G10" s="13"/>
      <c r="H10" s="6"/>
      <c r="I10" s="54"/>
      <c r="J10" s="4"/>
      <c r="K10" s="12"/>
      <c r="L10" s="145" t="str">
        <f t="shared" si="3"/>
        <v/>
      </c>
      <c r="M10" s="41" t="e">
        <f t="shared" si="2"/>
        <v>#N/A</v>
      </c>
      <c r="N10" s="33"/>
      <c r="O10" s="137"/>
      <c r="P10" s="135" t="str">
        <f>IFERROR(VLOOKUP(O10,DESCRIPTIONS,3,FALSE), "")</f>
        <v/>
      </c>
      <c r="Q10" s="138" t="str">
        <f>IFERROR(VLOOKUP(O10,DESCRIPTIONS,9,FALSE), "")</f>
        <v/>
      </c>
      <c r="R10" s="3"/>
      <c r="S10" s="140">
        <f t="shared" si="4"/>
        <v>0</v>
      </c>
      <c r="T10" s="136">
        <f t="shared" si="5"/>
        <v>0</v>
      </c>
      <c r="V10" s="33"/>
      <c r="W10" s="137"/>
      <c r="X10" s="135" t="str">
        <f>IFERROR(VLOOKUP(W10,DESCRIPTIONS,3,FALSE), "")</f>
        <v/>
      </c>
      <c r="Y10" s="138" t="str">
        <f>IFERROR(VLOOKUP(W10,DESCRIPTIONS,9,FALSE), "")</f>
        <v/>
      </c>
      <c r="Z10" s="3"/>
      <c r="AA10" s="140">
        <f>SUMIF($D$15:$D$42,W10,$C$15:$C$42) + SUMIF($K$27:$K$42,W10,$J$27:$J$42)+SUMIF($K$7:$K$22,W10,$J$7:$J$22)</f>
        <v>0</v>
      </c>
      <c r="AB10" s="136">
        <f t="shared" si="6"/>
        <v>0</v>
      </c>
    </row>
    <row r="11" spans="1:28" s="7" customFormat="1" ht="16.5" customHeight="1" thickBot="1" x14ac:dyDescent="0.3">
      <c r="A11" s="56"/>
      <c r="B11" s="57" t="s">
        <v>14</v>
      </c>
      <c r="C11" s="63">
        <f>SUM(C7:C10)</f>
        <v>0</v>
      </c>
      <c r="D11" s="35"/>
      <c r="E11" s="146"/>
      <c r="F11" s="31" t="e">
        <f t="shared" si="0"/>
        <v>#N/A</v>
      </c>
      <c r="G11" s="13"/>
      <c r="H11" s="6"/>
      <c r="I11" s="54"/>
      <c r="J11" s="4"/>
      <c r="K11" s="12"/>
      <c r="L11" s="145" t="str">
        <f t="shared" si="3"/>
        <v/>
      </c>
      <c r="M11" s="41" t="e">
        <f t="shared" si="2"/>
        <v>#N/A</v>
      </c>
      <c r="N11" s="36"/>
      <c r="O11" s="147"/>
      <c r="P11" s="139"/>
      <c r="Q11" s="37" t="s">
        <v>14</v>
      </c>
      <c r="R11" s="38">
        <f>SUM(R7:R10)</f>
        <v>0</v>
      </c>
      <c r="S11" s="38">
        <f>SUM(S7:S10)</f>
        <v>0</v>
      </c>
      <c r="T11" s="39">
        <f>R11-S11</f>
        <v>0</v>
      </c>
      <c r="V11" s="33"/>
      <c r="W11" s="137"/>
      <c r="X11" s="135" t="str">
        <f>IFERROR(VLOOKUP(W11,DESCRIPTIONS,3,FALSE), "")</f>
        <v/>
      </c>
      <c r="Y11" s="138" t="str">
        <f>IFERROR(VLOOKUP(W11,DESCRIPTIONS,9,FALSE), "")</f>
        <v/>
      </c>
      <c r="Z11" s="3"/>
      <c r="AA11" s="140">
        <f>SUMIF($D$15:$D$42,W11,$C$15:$C$42) + SUMIF($K$27:$K$42,W11,$J$27:$J$42)+SUMIF($K$7:$K$22,W11,$J$7:$J$22)</f>
        <v>0</v>
      </c>
      <c r="AB11" s="136">
        <f t="shared" si="6"/>
        <v>0</v>
      </c>
    </row>
    <row r="12" spans="1:28" s="7" customFormat="1" ht="16.5" customHeight="1" thickBot="1" x14ac:dyDescent="0.3">
      <c r="C12" s="30"/>
      <c r="D12" s="13"/>
      <c r="F12" s="13"/>
      <c r="G12" s="13"/>
      <c r="H12" s="6"/>
      <c r="I12" s="54"/>
      <c r="J12" s="4"/>
      <c r="K12" s="12"/>
      <c r="L12" s="145" t="str">
        <f t="shared" si="3"/>
        <v/>
      </c>
      <c r="M12" s="41" t="e">
        <f t="shared" si="2"/>
        <v>#N/A</v>
      </c>
      <c r="O12" s="13"/>
      <c r="V12" s="36"/>
      <c r="W12" s="147"/>
      <c r="X12" s="139"/>
      <c r="Y12" s="37" t="s">
        <v>14</v>
      </c>
      <c r="Z12" s="38">
        <f>SUM(Z7:Z11)</f>
        <v>0</v>
      </c>
      <c r="AA12" s="38">
        <f>SUM(AA7:AA11)</f>
        <v>0</v>
      </c>
      <c r="AB12" s="39">
        <f>Z12-AA12</f>
        <v>0</v>
      </c>
    </row>
    <row r="13" spans="1:28" s="7" customFormat="1" ht="16.5" customHeight="1" thickBot="1" x14ac:dyDescent="0.3">
      <c r="A13" s="197" t="s">
        <v>111</v>
      </c>
      <c r="B13" s="198"/>
      <c r="C13" s="198"/>
      <c r="D13" s="198"/>
      <c r="E13" s="199"/>
      <c r="F13" s="42"/>
      <c r="G13" s="40"/>
      <c r="H13" s="6"/>
      <c r="I13" s="54"/>
      <c r="J13" s="4"/>
      <c r="K13" s="12"/>
      <c r="L13" s="145" t="str">
        <f t="shared" si="3"/>
        <v/>
      </c>
      <c r="M13" s="41" t="e">
        <f t="shared" si="2"/>
        <v>#N/A</v>
      </c>
      <c r="N13" s="197" t="s">
        <v>111</v>
      </c>
      <c r="O13" s="198"/>
      <c r="P13" s="198"/>
      <c r="Q13" s="198"/>
      <c r="R13" s="198"/>
      <c r="S13" s="198"/>
      <c r="T13" s="199"/>
    </row>
    <row r="14" spans="1:28" s="7" customFormat="1" ht="16.5" customHeight="1" thickBot="1" x14ac:dyDescent="0.3">
      <c r="A14" s="28"/>
      <c r="B14" s="24" t="s">
        <v>13</v>
      </c>
      <c r="C14" s="25" t="s">
        <v>32</v>
      </c>
      <c r="D14" s="25" t="s">
        <v>30</v>
      </c>
      <c r="E14" s="26" t="s">
        <v>8</v>
      </c>
      <c r="F14" s="25" t="s">
        <v>31</v>
      </c>
      <c r="G14" s="27"/>
      <c r="H14" s="6"/>
      <c r="I14" s="54"/>
      <c r="J14" s="4"/>
      <c r="K14" s="12"/>
      <c r="L14" s="145" t="str">
        <f t="shared" si="3"/>
        <v/>
      </c>
      <c r="M14" s="41" t="e">
        <f t="shared" si="2"/>
        <v>#N/A</v>
      </c>
      <c r="N14" s="29"/>
      <c r="O14" s="25" t="s">
        <v>30</v>
      </c>
      <c r="P14" s="25" t="s">
        <v>8</v>
      </c>
      <c r="Q14" s="25" t="s">
        <v>34</v>
      </c>
      <c r="R14" s="25" t="s">
        <v>32</v>
      </c>
      <c r="S14" s="25" t="s">
        <v>35</v>
      </c>
      <c r="T14" s="26" t="s">
        <v>36</v>
      </c>
      <c r="V14" s="197" t="s">
        <v>110</v>
      </c>
      <c r="W14" s="198"/>
      <c r="X14" s="198"/>
      <c r="Y14" s="198"/>
      <c r="Z14" s="198"/>
      <c r="AA14" s="198"/>
      <c r="AB14" s="199"/>
    </row>
    <row r="15" spans="1:28" s="7" customFormat="1" ht="16.5" customHeight="1" thickBot="1" x14ac:dyDescent="0.3">
      <c r="A15" s="6"/>
      <c r="B15" s="54"/>
      <c r="C15" s="4"/>
      <c r="D15" s="12"/>
      <c r="E15" s="145" t="str">
        <f t="shared" ref="E15:E42" si="7">IFERROR(VLOOKUP(D15,DESCRIPTIONS,3), "")</f>
        <v/>
      </c>
      <c r="F15" s="41" t="e">
        <f t="shared" ref="F15:F43" si="8">VLOOKUP(D15,DESCRIPTIONS,5)</f>
        <v>#N/A</v>
      </c>
      <c r="G15" s="13"/>
      <c r="H15" s="6"/>
      <c r="I15" s="54"/>
      <c r="J15" s="4"/>
      <c r="K15" s="12"/>
      <c r="L15" s="145" t="str">
        <f t="shared" si="3"/>
        <v/>
      </c>
      <c r="M15" s="41" t="e">
        <f t="shared" si="2"/>
        <v>#N/A</v>
      </c>
      <c r="N15" s="33"/>
      <c r="O15" s="137">
        <v>51101</v>
      </c>
      <c r="P15" s="135" t="str">
        <f t="shared" ref="P15:P42" si="9">IFERROR(VLOOKUP(O15,DESCRIPTIONS,3,FALSE), "")</f>
        <v>LITERACY OUTREACH ASSISTA</v>
      </c>
      <c r="Q15" s="138">
        <f t="shared" ref="Q15:Q42" si="10">IFERROR(VLOOKUP(O15,DESCRIPTIONS,9,FALSE), "")</f>
        <v>1001</v>
      </c>
      <c r="R15" s="3"/>
      <c r="S15" s="140">
        <f t="shared" ref="S15:S42" si="11">SUMIF($D$15:$D$42,O15,$C$15:$C$42) + SUMIF($K$27:$K$42,O15,$J$27:$J$42)+SUMIF($K$7:$K$22,O15,$J$7:$J$22)</f>
        <v>0</v>
      </c>
      <c r="T15" s="136">
        <f>R15-S15</f>
        <v>0</v>
      </c>
      <c r="V15" s="29"/>
      <c r="W15" s="25" t="s">
        <v>30</v>
      </c>
      <c r="X15" s="25" t="s">
        <v>8</v>
      </c>
      <c r="Y15" s="25" t="s">
        <v>34</v>
      </c>
      <c r="Z15" s="25" t="s">
        <v>32</v>
      </c>
      <c r="AA15" s="25" t="s">
        <v>35</v>
      </c>
      <c r="AB15" s="26" t="s">
        <v>36</v>
      </c>
    </row>
    <row r="16" spans="1:28" s="7" customFormat="1" ht="16.5" customHeight="1" thickBot="1" x14ac:dyDescent="0.3">
      <c r="A16" s="6"/>
      <c r="B16" s="54"/>
      <c r="C16" s="4"/>
      <c r="D16" s="177"/>
      <c r="E16" s="145" t="str">
        <f t="shared" si="7"/>
        <v/>
      </c>
      <c r="F16" s="41" t="e">
        <f t="shared" si="8"/>
        <v>#N/A</v>
      </c>
      <c r="G16" s="13"/>
      <c r="H16" s="6"/>
      <c r="I16" s="54"/>
      <c r="J16" s="4"/>
      <c r="K16" s="12"/>
      <c r="L16" s="145" t="str">
        <f t="shared" si="3"/>
        <v/>
      </c>
      <c r="M16" s="41" t="e">
        <f t="shared" si="2"/>
        <v>#N/A</v>
      </c>
      <c r="N16" s="33"/>
      <c r="O16" s="137">
        <v>51102</v>
      </c>
      <c r="P16" s="135" t="str">
        <f t="shared" si="9"/>
        <v>LITERACY OUTREACH ASSISTA</v>
      </c>
      <c r="Q16" s="138">
        <f t="shared" si="10"/>
        <v>1001</v>
      </c>
      <c r="R16" s="3"/>
      <c r="S16" s="140">
        <f t="shared" si="11"/>
        <v>0</v>
      </c>
      <c r="T16" s="136">
        <f t="shared" ref="T16:T40" si="12">R16-S16</f>
        <v>0</v>
      </c>
      <c r="V16" s="33"/>
      <c r="W16" s="137" t="s">
        <v>105</v>
      </c>
      <c r="X16" s="135" t="str">
        <f t="shared" ref="X16:X26" si="13">IFERROR(VLOOKUP(W16,DESCRIPTIONS,3,FALSE), "")</f>
        <v/>
      </c>
      <c r="Y16" s="138" t="str">
        <f t="shared" ref="Y16:Y26" si="14">IFERROR(VLOOKUP(W16,DESCRIPTIONS,9,FALSE), "")</f>
        <v/>
      </c>
      <c r="Z16" s="3"/>
      <c r="AA16" s="140">
        <f t="shared" ref="AA16:AA26" si="15">SUMIF($D$63:$D$83,W16,$C$63:$C$83)</f>
        <v>0</v>
      </c>
      <c r="AB16" s="136">
        <f>Z16-AA16</f>
        <v>0</v>
      </c>
    </row>
    <row r="17" spans="1:36" s="7" customFormat="1" ht="16.5" customHeight="1" thickBot="1" x14ac:dyDescent="0.3">
      <c r="A17" s="6"/>
      <c r="B17" s="54"/>
      <c r="C17" s="4"/>
      <c r="D17" s="177"/>
      <c r="E17" s="145" t="str">
        <f t="shared" si="7"/>
        <v/>
      </c>
      <c r="F17" s="41" t="e">
        <f t="shared" si="8"/>
        <v>#N/A</v>
      </c>
      <c r="G17" s="13"/>
      <c r="H17" s="6"/>
      <c r="I17" s="54"/>
      <c r="J17" s="4"/>
      <c r="K17" s="12"/>
      <c r="L17" s="145" t="str">
        <f t="shared" si="3"/>
        <v/>
      </c>
      <c r="M17" s="41" t="e">
        <f t="shared" si="2"/>
        <v>#N/A</v>
      </c>
      <c r="N17" s="33"/>
      <c r="O17" s="137">
        <v>51104</v>
      </c>
      <c r="P17" s="135" t="str">
        <f t="shared" si="9"/>
        <v>LITERACY OUTREACH ASSISTA</v>
      </c>
      <c r="Q17" s="138">
        <f t="shared" si="10"/>
        <v>595</v>
      </c>
      <c r="R17" s="3"/>
      <c r="S17" s="140">
        <f t="shared" si="11"/>
        <v>0</v>
      </c>
      <c r="T17" s="136">
        <f t="shared" si="12"/>
        <v>0</v>
      </c>
      <c r="V17" s="33"/>
      <c r="W17" s="137">
        <v>91063</v>
      </c>
      <c r="X17" s="135" t="str">
        <f t="shared" si="13"/>
        <v>INTERN COORDINATOR-BAS</v>
      </c>
      <c r="Y17" s="138">
        <f t="shared" si="14"/>
        <v>1170</v>
      </c>
      <c r="Z17" s="3"/>
      <c r="AA17" s="140">
        <f t="shared" si="15"/>
        <v>0</v>
      </c>
      <c r="AB17" s="136">
        <f t="shared" ref="AB17:AB26" si="16">Z17-AA17</f>
        <v>0</v>
      </c>
      <c r="AC17" s="14"/>
      <c r="AD17" s="14"/>
      <c r="AE17" s="14"/>
      <c r="AF17" s="14"/>
      <c r="AG17" s="14"/>
      <c r="AH17" s="14"/>
      <c r="AI17" s="14"/>
      <c r="AJ17" s="14"/>
    </row>
    <row r="18" spans="1:36" s="7" customFormat="1" ht="16.5" customHeight="1" thickBot="1" x14ac:dyDescent="0.3">
      <c r="A18" s="6"/>
      <c r="B18" s="54"/>
      <c r="C18" s="4"/>
      <c r="D18" s="177"/>
      <c r="E18" s="145" t="str">
        <f t="shared" si="7"/>
        <v/>
      </c>
      <c r="F18" s="41" t="e">
        <f t="shared" si="8"/>
        <v>#N/A</v>
      </c>
      <c r="G18" s="13"/>
      <c r="H18" s="6"/>
      <c r="I18" s="54"/>
      <c r="J18" s="4"/>
      <c r="K18" s="12"/>
      <c r="L18" s="145" t="str">
        <f t="shared" si="3"/>
        <v/>
      </c>
      <c r="M18" s="41" t="e">
        <f t="shared" si="2"/>
        <v>#N/A</v>
      </c>
      <c r="N18" s="33"/>
      <c r="O18" s="137">
        <v>51110</v>
      </c>
      <c r="P18" s="135" t="str">
        <f t="shared" si="9"/>
        <v>LITERACY OUTREACH ASSISTA</v>
      </c>
      <c r="Q18" s="138">
        <f t="shared" si="10"/>
        <v>422</v>
      </c>
      <c r="R18" s="3"/>
      <c r="S18" s="140">
        <f t="shared" si="11"/>
        <v>0</v>
      </c>
      <c r="T18" s="136">
        <f t="shared" si="12"/>
        <v>0</v>
      </c>
      <c r="V18" s="33"/>
      <c r="W18" s="137">
        <v>91084</v>
      </c>
      <c r="X18" s="135" t="str">
        <f t="shared" si="13"/>
        <v>COORDINATOR-BREVARD AFTER</v>
      </c>
      <c r="Y18" s="138">
        <f t="shared" si="14"/>
        <v>418093</v>
      </c>
      <c r="Z18" s="3"/>
      <c r="AA18" s="140">
        <f t="shared" si="15"/>
        <v>0</v>
      </c>
      <c r="AB18" s="136">
        <f t="shared" si="16"/>
        <v>0</v>
      </c>
      <c r="AC18" s="14"/>
      <c r="AD18" s="14"/>
      <c r="AE18" s="14"/>
      <c r="AF18" s="14"/>
      <c r="AG18" s="14"/>
      <c r="AH18" s="14"/>
      <c r="AI18" s="14"/>
      <c r="AJ18" s="14"/>
    </row>
    <row r="19" spans="1:36" s="7" customFormat="1" ht="16.5" customHeight="1" thickBot="1" x14ac:dyDescent="0.3">
      <c r="A19" s="6"/>
      <c r="B19" s="54"/>
      <c r="C19" s="4"/>
      <c r="D19" s="177"/>
      <c r="E19" s="145" t="str">
        <f t="shared" si="7"/>
        <v/>
      </c>
      <c r="F19" s="41" t="e">
        <f t="shared" si="8"/>
        <v>#N/A</v>
      </c>
      <c r="G19" s="13"/>
      <c r="H19" s="6"/>
      <c r="I19" s="54"/>
      <c r="J19" s="4"/>
      <c r="K19" s="12"/>
      <c r="L19" s="145" t="str">
        <f t="shared" si="3"/>
        <v/>
      </c>
      <c r="M19" s="41" t="e">
        <f t="shared" si="2"/>
        <v>#N/A</v>
      </c>
      <c r="N19" s="33"/>
      <c r="O19" s="137">
        <v>51113</v>
      </c>
      <c r="P19" s="135" t="str">
        <f t="shared" si="9"/>
        <v>LITERACY OUTREACH ASSISTA</v>
      </c>
      <c r="Q19" s="138">
        <f t="shared" si="10"/>
        <v>418078</v>
      </c>
      <c r="R19" s="3"/>
      <c r="S19" s="140">
        <f t="shared" si="11"/>
        <v>0</v>
      </c>
      <c r="T19" s="136">
        <f t="shared" si="12"/>
        <v>0</v>
      </c>
      <c r="V19" s="33"/>
      <c r="W19" s="137">
        <v>91095</v>
      </c>
      <c r="X19" s="135" t="str">
        <f t="shared" si="13"/>
        <v>COORDINATOR SR-BREVARD AF</v>
      </c>
      <c r="Y19" s="138">
        <f t="shared" si="14"/>
        <v>1170</v>
      </c>
      <c r="Z19" s="3"/>
      <c r="AA19" s="140">
        <f t="shared" si="15"/>
        <v>0</v>
      </c>
      <c r="AB19" s="136">
        <f t="shared" si="16"/>
        <v>0</v>
      </c>
      <c r="AC19" s="14"/>
      <c r="AD19" s="14"/>
      <c r="AE19" s="14"/>
      <c r="AF19" s="14"/>
      <c r="AG19" s="14"/>
      <c r="AH19" s="14"/>
      <c r="AI19" s="14"/>
      <c r="AJ19" s="14"/>
    </row>
    <row r="20" spans="1:36" s="7" customFormat="1" ht="16.5" customHeight="1" thickBot="1" x14ac:dyDescent="0.3">
      <c r="A20" s="6"/>
      <c r="B20" s="54"/>
      <c r="C20" s="4"/>
      <c r="D20" s="177"/>
      <c r="E20" s="145" t="str">
        <f t="shared" si="7"/>
        <v/>
      </c>
      <c r="F20" s="41" t="e">
        <f t="shared" si="8"/>
        <v>#N/A</v>
      </c>
      <c r="G20" s="13"/>
      <c r="H20" s="6"/>
      <c r="I20" s="54"/>
      <c r="J20" s="4"/>
      <c r="K20" s="12"/>
      <c r="L20" s="145" t="str">
        <f t="shared" si="3"/>
        <v/>
      </c>
      <c r="M20" s="41" t="e">
        <f t="shared" si="2"/>
        <v>#N/A</v>
      </c>
      <c r="N20" s="33"/>
      <c r="O20" s="137">
        <v>51136</v>
      </c>
      <c r="P20" s="135" t="str">
        <f t="shared" si="9"/>
        <v>IA-ESOL</v>
      </c>
      <c r="Q20" s="138">
        <f t="shared" si="10"/>
        <v>1154</v>
      </c>
      <c r="R20" s="3"/>
      <c r="S20" s="140">
        <f t="shared" si="11"/>
        <v>0</v>
      </c>
      <c r="T20" s="136">
        <f t="shared" si="12"/>
        <v>0</v>
      </c>
      <c r="V20" s="33"/>
      <c r="W20" s="137">
        <v>91101</v>
      </c>
      <c r="X20" s="135" t="str">
        <f t="shared" si="13"/>
        <v>GP LEAD BREVARD AFTER SCH</v>
      </c>
      <c r="Y20" s="138">
        <f t="shared" si="14"/>
        <v>1170</v>
      </c>
      <c r="Z20" s="3"/>
      <c r="AA20" s="140">
        <f t="shared" si="15"/>
        <v>0</v>
      </c>
      <c r="AB20" s="136">
        <f t="shared" si="16"/>
        <v>0</v>
      </c>
      <c r="AC20" s="14"/>
      <c r="AD20" s="14"/>
      <c r="AE20" s="14"/>
      <c r="AF20" s="14"/>
      <c r="AG20" s="14"/>
      <c r="AH20" s="14"/>
      <c r="AI20" s="14"/>
      <c r="AJ20" s="14"/>
    </row>
    <row r="21" spans="1:36" s="7" customFormat="1" ht="16.5" customHeight="1" thickBot="1" x14ac:dyDescent="0.3">
      <c r="A21" s="6"/>
      <c r="B21" s="54"/>
      <c r="C21" s="4"/>
      <c r="D21" s="177"/>
      <c r="E21" s="145" t="str">
        <f t="shared" si="7"/>
        <v/>
      </c>
      <c r="F21" s="41" t="e">
        <f t="shared" si="8"/>
        <v>#N/A</v>
      </c>
      <c r="G21" s="13"/>
      <c r="H21" s="6"/>
      <c r="I21" s="54"/>
      <c r="J21" s="4"/>
      <c r="K21" s="12"/>
      <c r="L21" s="145" t="str">
        <f t="shared" si="3"/>
        <v/>
      </c>
      <c r="M21" s="41" t="e">
        <f t="shared" si="2"/>
        <v>#N/A</v>
      </c>
      <c r="N21" s="33"/>
      <c r="O21" s="137">
        <v>51143</v>
      </c>
      <c r="P21" s="135" t="str">
        <f t="shared" si="9"/>
        <v>IA-TITLE I 5100</v>
      </c>
      <c r="Q21" s="138">
        <f t="shared" si="10"/>
        <v>418082</v>
      </c>
      <c r="R21" s="3"/>
      <c r="S21" s="140">
        <f t="shared" si="11"/>
        <v>0</v>
      </c>
      <c r="T21" s="136">
        <f t="shared" si="12"/>
        <v>0</v>
      </c>
      <c r="V21" s="33"/>
      <c r="W21" s="137">
        <v>91106</v>
      </c>
      <c r="X21" s="135" t="str">
        <f t="shared" si="13"/>
        <v>GP LEAD BREVARD AFTER SCH</v>
      </c>
      <c r="Y21" s="138">
        <f t="shared" si="14"/>
        <v>418093</v>
      </c>
      <c r="Z21" s="3"/>
      <c r="AA21" s="140">
        <f t="shared" si="15"/>
        <v>0</v>
      </c>
      <c r="AB21" s="136">
        <f t="shared" si="16"/>
        <v>0</v>
      </c>
      <c r="AC21" s="14"/>
      <c r="AD21" s="14"/>
      <c r="AE21" s="14"/>
      <c r="AF21" s="14"/>
      <c r="AG21" s="14"/>
      <c r="AH21" s="14"/>
      <c r="AI21" s="14"/>
      <c r="AJ21" s="14"/>
    </row>
    <row r="22" spans="1:36" s="7" customFormat="1" ht="16.5" customHeight="1" thickBot="1" x14ac:dyDescent="0.3">
      <c r="A22" s="6"/>
      <c r="B22" s="54"/>
      <c r="C22" s="4"/>
      <c r="D22" s="177"/>
      <c r="E22" s="145" t="str">
        <f t="shared" si="7"/>
        <v/>
      </c>
      <c r="F22" s="41" t="e">
        <f t="shared" si="8"/>
        <v>#N/A</v>
      </c>
      <c r="G22" s="13"/>
      <c r="H22" s="6"/>
      <c r="I22" s="54"/>
      <c r="J22" s="4"/>
      <c r="K22" s="12"/>
      <c r="L22" s="145" t="str">
        <f t="shared" si="3"/>
        <v/>
      </c>
      <c r="M22" s="41" t="e">
        <f t="shared" si="2"/>
        <v>#N/A</v>
      </c>
      <c r="N22" s="33"/>
      <c r="O22" s="137">
        <v>52105</v>
      </c>
      <c r="P22" s="135" t="str">
        <f t="shared" si="9"/>
        <v>IA-EXCEPTIONAL EDUCATION</v>
      </c>
      <c r="Q22" s="138">
        <f t="shared" si="10"/>
        <v>1001</v>
      </c>
      <c r="R22" s="3"/>
      <c r="S22" s="140">
        <f t="shared" si="11"/>
        <v>0</v>
      </c>
      <c r="T22" s="136">
        <f t="shared" si="12"/>
        <v>0</v>
      </c>
      <c r="V22" s="33"/>
      <c r="W22" s="137">
        <v>91201</v>
      </c>
      <c r="X22" s="135" t="str">
        <f t="shared" si="13"/>
        <v>ACT LEAD BREVARD AFTER SC</v>
      </c>
      <c r="Y22" s="138">
        <f t="shared" si="14"/>
        <v>1170</v>
      </c>
      <c r="Z22" s="3"/>
      <c r="AA22" s="140">
        <f t="shared" si="15"/>
        <v>0</v>
      </c>
      <c r="AB22" s="136">
        <f t="shared" si="16"/>
        <v>0</v>
      </c>
      <c r="AC22" s="14"/>
      <c r="AD22" s="14"/>
      <c r="AE22" s="14"/>
      <c r="AF22" s="14"/>
      <c r="AG22" s="14"/>
      <c r="AH22" s="14"/>
      <c r="AI22" s="14"/>
      <c r="AJ22" s="14"/>
    </row>
    <row r="23" spans="1:36" s="7" customFormat="1" ht="16.5" customHeight="1" thickBot="1" x14ac:dyDescent="0.3">
      <c r="A23" s="6"/>
      <c r="B23" s="54"/>
      <c r="C23" s="4"/>
      <c r="D23" s="177"/>
      <c r="E23" s="145" t="str">
        <f t="shared" si="7"/>
        <v/>
      </c>
      <c r="F23" s="41" t="e">
        <f t="shared" si="8"/>
        <v>#N/A</v>
      </c>
      <c r="G23" s="13"/>
      <c r="H23" s="56"/>
      <c r="I23" s="57" t="s">
        <v>14</v>
      </c>
      <c r="J23" s="63">
        <f>SUM(J7:J22)</f>
        <v>0</v>
      </c>
      <c r="K23" s="35"/>
      <c r="L23" s="146"/>
      <c r="M23" s="41" t="e">
        <f t="shared" si="2"/>
        <v>#N/A</v>
      </c>
      <c r="N23" s="33"/>
      <c r="O23" s="137">
        <v>52106</v>
      </c>
      <c r="P23" s="135" t="str">
        <f t="shared" si="9"/>
        <v>IA-EXCEPTIONAL EDUCATION</v>
      </c>
      <c r="Q23" s="138">
        <f t="shared" si="10"/>
        <v>1001</v>
      </c>
      <c r="R23" s="3"/>
      <c r="S23" s="140">
        <f t="shared" si="11"/>
        <v>0</v>
      </c>
      <c r="T23" s="136">
        <f t="shared" si="12"/>
        <v>0</v>
      </c>
      <c r="V23" s="33"/>
      <c r="W23" s="137">
        <v>91206</v>
      </c>
      <c r="X23" s="135" t="str">
        <f t="shared" si="13"/>
        <v>ACT LEAD BREVARD AFTER SC</v>
      </c>
      <c r="Y23" s="138">
        <f t="shared" si="14"/>
        <v>418093</v>
      </c>
      <c r="Z23" s="3"/>
      <c r="AA23" s="140">
        <f t="shared" si="15"/>
        <v>0</v>
      </c>
      <c r="AB23" s="136">
        <f t="shared" si="16"/>
        <v>0</v>
      </c>
      <c r="AC23" s="14"/>
      <c r="AD23" s="14"/>
      <c r="AE23" s="14"/>
      <c r="AF23" s="14"/>
      <c r="AG23" s="14"/>
      <c r="AH23" s="14"/>
      <c r="AI23" s="14"/>
      <c r="AJ23" s="14"/>
    </row>
    <row r="24" spans="1:36" s="7" customFormat="1" ht="16.5" customHeight="1" thickBot="1" x14ac:dyDescent="0.3">
      <c r="A24" s="6"/>
      <c r="B24" s="54"/>
      <c r="C24" s="4"/>
      <c r="D24" s="177"/>
      <c r="E24" s="145" t="str">
        <f t="shared" si="7"/>
        <v/>
      </c>
      <c r="F24" s="41" t="e">
        <f t="shared" si="8"/>
        <v>#N/A</v>
      </c>
      <c r="G24" s="13"/>
      <c r="N24" s="33"/>
      <c r="O24" s="137">
        <v>52108</v>
      </c>
      <c r="P24" s="135" t="str">
        <f t="shared" si="9"/>
        <v>IA-EXCEPTIONAL EDUCATION</v>
      </c>
      <c r="Q24" s="138">
        <f t="shared" si="10"/>
        <v>418014</v>
      </c>
      <c r="R24" s="3"/>
      <c r="S24" s="140">
        <f t="shared" si="11"/>
        <v>0</v>
      </c>
      <c r="T24" s="136">
        <f t="shared" si="12"/>
        <v>0</v>
      </c>
      <c r="V24" s="33"/>
      <c r="W24" s="137"/>
      <c r="X24" s="135" t="str">
        <f t="shared" si="13"/>
        <v/>
      </c>
      <c r="Y24" s="138" t="str">
        <f t="shared" si="14"/>
        <v/>
      </c>
      <c r="Z24" s="3"/>
      <c r="AA24" s="140">
        <f t="shared" si="15"/>
        <v>0</v>
      </c>
      <c r="AB24" s="136">
        <f t="shared" si="16"/>
        <v>0</v>
      </c>
      <c r="AC24" s="14"/>
      <c r="AD24" s="14"/>
      <c r="AE24" s="14"/>
      <c r="AF24" s="14"/>
      <c r="AG24" s="14"/>
      <c r="AH24" s="14"/>
      <c r="AI24" s="14"/>
      <c r="AJ24" s="14"/>
    </row>
    <row r="25" spans="1:36" s="7" customFormat="1" ht="16.5" customHeight="1" thickBot="1" x14ac:dyDescent="0.3">
      <c r="A25" s="6"/>
      <c r="B25" s="54"/>
      <c r="C25" s="4"/>
      <c r="D25" s="177"/>
      <c r="E25" s="145" t="str">
        <f t="shared" si="7"/>
        <v/>
      </c>
      <c r="F25" s="41" t="e">
        <f t="shared" si="8"/>
        <v>#N/A</v>
      </c>
      <c r="G25" s="21"/>
      <c r="H25" s="197" t="s">
        <v>112</v>
      </c>
      <c r="I25" s="198"/>
      <c r="J25" s="198"/>
      <c r="K25" s="198"/>
      <c r="L25" s="199"/>
      <c r="M25" s="42"/>
      <c r="N25" s="33"/>
      <c r="O25" s="137">
        <v>52109</v>
      </c>
      <c r="P25" s="135" t="str">
        <f t="shared" si="9"/>
        <v>IA-EXCEPTIONAL EDUCATION</v>
      </c>
      <c r="Q25" s="138">
        <f t="shared" si="10"/>
        <v>418014</v>
      </c>
      <c r="R25" s="3"/>
      <c r="S25" s="140">
        <f t="shared" si="11"/>
        <v>0</v>
      </c>
      <c r="T25" s="136">
        <f t="shared" si="12"/>
        <v>0</v>
      </c>
      <c r="V25" s="33"/>
      <c r="W25" s="137"/>
      <c r="X25" s="135" t="str">
        <f t="shared" si="13"/>
        <v/>
      </c>
      <c r="Y25" s="138" t="str">
        <f t="shared" si="14"/>
        <v/>
      </c>
      <c r="Z25" s="3"/>
      <c r="AA25" s="140">
        <f t="shared" si="15"/>
        <v>0</v>
      </c>
      <c r="AB25" s="136">
        <f t="shared" si="16"/>
        <v>0</v>
      </c>
      <c r="AC25" s="14"/>
      <c r="AD25" s="14"/>
      <c r="AE25" s="14"/>
      <c r="AF25" s="14"/>
      <c r="AG25" s="14"/>
      <c r="AH25" s="14"/>
      <c r="AI25" s="14"/>
      <c r="AJ25" s="14"/>
    </row>
    <row r="26" spans="1:36" s="7" customFormat="1" ht="16.5" customHeight="1" thickBot="1" x14ac:dyDescent="0.3">
      <c r="A26" s="6"/>
      <c r="B26" s="54"/>
      <c r="C26" s="4"/>
      <c r="D26" s="177"/>
      <c r="E26" s="145" t="str">
        <f t="shared" si="7"/>
        <v/>
      </c>
      <c r="F26" s="41" t="e">
        <f t="shared" si="8"/>
        <v>#N/A</v>
      </c>
      <c r="G26" s="27"/>
      <c r="H26" s="28"/>
      <c r="I26" s="24" t="s">
        <v>13</v>
      </c>
      <c r="J26" s="25" t="s">
        <v>32</v>
      </c>
      <c r="K26" s="25" t="s">
        <v>30</v>
      </c>
      <c r="L26" s="26" t="s">
        <v>8</v>
      </c>
      <c r="M26" s="25" t="s">
        <v>31</v>
      </c>
      <c r="N26" s="33"/>
      <c r="O26" s="137">
        <v>52110</v>
      </c>
      <c r="P26" s="135" t="str">
        <f t="shared" si="9"/>
        <v>IA-EXCEPTIONAL EDUCATION</v>
      </c>
      <c r="Q26" s="138">
        <f t="shared" si="10"/>
        <v>449011</v>
      </c>
      <c r="R26" s="3"/>
      <c r="S26" s="140">
        <f t="shared" si="11"/>
        <v>0</v>
      </c>
      <c r="T26" s="136">
        <f t="shared" si="12"/>
        <v>0</v>
      </c>
      <c r="V26" s="33"/>
      <c r="W26" s="137"/>
      <c r="X26" s="135" t="str">
        <f t="shared" si="13"/>
        <v/>
      </c>
      <c r="Y26" s="138" t="str">
        <f t="shared" si="14"/>
        <v/>
      </c>
      <c r="Z26" s="3"/>
      <c r="AA26" s="140">
        <f t="shared" si="15"/>
        <v>0</v>
      </c>
      <c r="AB26" s="136">
        <f t="shared" si="16"/>
        <v>0</v>
      </c>
      <c r="AC26" s="14"/>
      <c r="AD26" s="14"/>
      <c r="AE26" s="14"/>
      <c r="AF26" s="14"/>
      <c r="AG26" s="14"/>
      <c r="AH26" s="14"/>
      <c r="AI26" s="14"/>
      <c r="AJ26" s="14"/>
    </row>
    <row r="27" spans="1:36" s="7" customFormat="1" ht="16.5" customHeight="1" thickBot="1" x14ac:dyDescent="0.3">
      <c r="A27" s="6"/>
      <c r="B27" s="54"/>
      <c r="C27" s="4"/>
      <c r="D27" s="177"/>
      <c r="E27" s="145" t="str">
        <f t="shared" si="7"/>
        <v/>
      </c>
      <c r="F27" s="41" t="e">
        <f t="shared" si="8"/>
        <v>#N/A</v>
      </c>
      <c r="G27" s="27"/>
      <c r="H27" s="6"/>
      <c r="I27" s="54"/>
      <c r="J27" s="4"/>
      <c r="K27" s="12"/>
      <c r="L27" s="145" t="str">
        <f t="shared" ref="L27:L42" si="17">IFERROR(VLOOKUP(K27,DESCRIPTIONS,3), "")</f>
        <v/>
      </c>
      <c r="M27" s="41" t="e">
        <f t="shared" ref="M27:M43" si="18">VLOOKUP(K27,DESCRIPTIONS,5)</f>
        <v>#N/A</v>
      </c>
      <c r="N27" s="34"/>
      <c r="O27" s="137">
        <v>52111</v>
      </c>
      <c r="P27" s="135" t="str">
        <f t="shared" si="9"/>
        <v>IA-EX ED EMH</v>
      </c>
      <c r="Q27" s="138">
        <f t="shared" si="10"/>
        <v>1001</v>
      </c>
      <c r="R27" s="3"/>
      <c r="S27" s="140">
        <f t="shared" si="11"/>
        <v>0</v>
      </c>
      <c r="T27" s="136">
        <f t="shared" si="12"/>
        <v>0</v>
      </c>
      <c r="V27" s="36"/>
      <c r="W27" s="147"/>
      <c r="X27" s="139"/>
      <c r="Y27" s="37" t="s">
        <v>14</v>
      </c>
      <c r="Z27" s="38">
        <f>SUM(Z16:Z26)</f>
        <v>0</v>
      </c>
      <c r="AA27" s="38">
        <f>SUM(AA16:AA26)</f>
        <v>0</v>
      </c>
      <c r="AB27" s="38">
        <f>Z27-AA27</f>
        <v>0</v>
      </c>
      <c r="AC27" s="14"/>
      <c r="AD27" s="14"/>
      <c r="AE27" s="14"/>
      <c r="AF27" s="14"/>
      <c r="AG27" s="14"/>
      <c r="AH27" s="14"/>
      <c r="AI27" s="14"/>
      <c r="AJ27" s="14"/>
    </row>
    <row r="28" spans="1:36" s="7" customFormat="1" ht="16.5" customHeight="1" thickBot="1" x14ac:dyDescent="0.3">
      <c r="A28" s="6"/>
      <c r="B28" s="54"/>
      <c r="C28" s="4"/>
      <c r="D28" s="177"/>
      <c r="E28" s="145" t="str">
        <f t="shared" si="7"/>
        <v/>
      </c>
      <c r="F28" s="41" t="e">
        <f t="shared" si="8"/>
        <v>#N/A</v>
      </c>
      <c r="G28" s="27"/>
      <c r="H28" s="6"/>
      <c r="I28" s="54"/>
      <c r="J28" s="4"/>
      <c r="K28" s="12"/>
      <c r="L28" s="145" t="str">
        <f t="shared" si="17"/>
        <v/>
      </c>
      <c r="M28" s="41" t="e">
        <f t="shared" si="18"/>
        <v>#N/A</v>
      </c>
      <c r="N28" s="34"/>
      <c r="O28" s="137">
        <v>52119</v>
      </c>
      <c r="P28" s="135" t="str">
        <f t="shared" si="9"/>
        <v>IA-EX ED HEARING IMPAIRED</v>
      </c>
      <c r="Q28" s="138">
        <f t="shared" si="10"/>
        <v>1001</v>
      </c>
      <c r="R28" s="3"/>
      <c r="S28" s="140">
        <f t="shared" si="11"/>
        <v>0</v>
      </c>
      <c r="T28" s="136">
        <f t="shared" si="12"/>
        <v>0</v>
      </c>
      <c r="AC28" s="14"/>
      <c r="AD28" s="14"/>
      <c r="AE28" s="14"/>
      <c r="AF28" s="14"/>
      <c r="AG28" s="14"/>
      <c r="AH28" s="14"/>
      <c r="AI28" s="14"/>
      <c r="AJ28" s="14"/>
    </row>
    <row r="29" spans="1:36" s="7" customFormat="1" ht="16.5" customHeight="1" thickBot="1" x14ac:dyDescent="0.3">
      <c r="A29" s="6"/>
      <c r="B29" s="54"/>
      <c r="C29" s="4"/>
      <c r="D29" s="177"/>
      <c r="E29" s="145" t="str">
        <f t="shared" si="7"/>
        <v/>
      </c>
      <c r="F29" s="41" t="e">
        <f t="shared" si="8"/>
        <v>#N/A</v>
      </c>
      <c r="G29" s="27"/>
      <c r="H29" s="6"/>
      <c r="I29" s="54"/>
      <c r="J29" s="4"/>
      <c r="K29" s="12"/>
      <c r="L29" s="145" t="str">
        <f t="shared" si="17"/>
        <v/>
      </c>
      <c r="M29" s="41" t="e">
        <f t="shared" si="18"/>
        <v>#N/A</v>
      </c>
      <c r="N29" s="34"/>
      <c r="O29" s="137">
        <v>52133</v>
      </c>
      <c r="P29" s="135" t="str">
        <f t="shared" si="9"/>
        <v>IA-PREK ESE</v>
      </c>
      <c r="Q29" s="138">
        <f t="shared" si="10"/>
        <v>1001</v>
      </c>
      <c r="R29" s="3"/>
      <c r="S29" s="140">
        <f t="shared" si="11"/>
        <v>0</v>
      </c>
      <c r="T29" s="136">
        <f t="shared" si="12"/>
        <v>0</v>
      </c>
      <c r="V29" s="197" t="s">
        <v>107</v>
      </c>
      <c r="W29" s="198"/>
      <c r="X29" s="198"/>
      <c r="Y29" s="198"/>
      <c r="Z29" s="198"/>
      <c r="AA29" s="198"/>
      <c r="AB29" s="198"/>
      <c r="AC29" s="14"/>
      <c r="AD29" s="14"/>
      <c r="AE29" s="14"/>
      <c r="AF29" s="14"/>
      <c r="AG29" s="14"/>
      <c r="AH29" s="14"/>
      <c r="AI29" s="14"/>
      <c r="AJ29" s="14"/>
    </row>
    <row r="30" spans="1:36" s="7" customFormat="1" ht="16.5" customHeight="1" thickBot="1" x14ac:dyDescent="0.3">
      <c r="A30" s="6"/>
      <c r="B30" s="54"/>
      <c r="C30" s="4"/>
      <c r="D30" s="177"/>
      <c r="E30" s="145" t="str">
        <f t="shared" si="7"/>
        <v/>
      </c>
      <c r="F30" s="41" t="e">
        <f t="shared" si="8"/>
        <v>#N/A</v>
      </c>
      <c r="G30" s="27"/>
      <c r="H30" s="6"/>
      <c r="I30" s="54"/>
      <c r="J30" s="4"/>
      <c r="K30" s="12"/>
      <c r="L30" s="145" t="str">
        <f t="shared" si="17"/>
        <v/>
      </c>
      <c r="M30" s="41" t="e">
        <f t="shared" si="18"/>
        <v>#N/A</v>
      </c>
      <c r="N30" s="34"/>
      <c r="O30" s="137">
        <v>52135</v>
      </c>
      <c r="P30" s="135" t="str">
        <f t="shared" si="9"/>
        <v>IA-COMMUNICATIONS</v>
      </c>
      <c r="Q30" s="138">
        <f t="shared" si="10"/>
        <v>1001</v>
      </c>
      <c r="R30" s="3"/>
      <c r="S30" s="140">
        <f t="shared" si="11"/>
        <v>0</v>
      </c>
      <c r="T30" s="136">
        <f t="shared" si="12"/>
        <v>0</v>
      </c>
      <c r="V30" s="29"/>
      <c r="W30" s="25" t="s">
        <v>30</v>
      </c>
      <c r="X30" s="25" t="s">
        <v>8</v>
      </c>
      <c r="Y30" s="25" t="s">
        <v>34</v>
      </c>
      <c r="Z30" s="25" t="s">
        <v>32</v>
      </c>
      <c r="AA30" s="25" t="s">
        <v>35</v>
      </c>
      <c r="AB30" s="25" t="s">
        <v>36</v>
      </c>
      <c r="AC30" s="14"/>
      <c r="AD30" s="14"/>
      <c r="AE30" s="14"/>
      <c r="AF30" s="14"/>
      <c r="AG30" s="14"/>
      <c r="AH30" s="14"/>
      <c r="AI30" s="14"/>
      <c r="AJ30" s="14"/>
    </row>
    <row r="31" spans="1:36" s="7" customFormat="1" ht="16.5" customHeight="1" thickBot="1" x14ac:dyDescent="0.3">
      <c r="A31" s="6"/>
      <c r="B31" s="54"/>
      <c r="C31" s="4"/>
      <c r="D31" s="177"/>
      <c r="E31" s="145" t="str">
        <f t="shared" si="7"/>
        <v/>
      </c>
      <c r="F31" s="41" t="e">
        <f t="shared" si="8"/>
        <v>#N/A</v>
      </c>
      <c r="G31" s="13"/>
      <c r="H31" s="6"/>
      <c r="I31" s="54"/>
      <c r="J31" s="4"/>
      <c r="K31" s="12"/>
      <c r="L31" s="145" t="str">
        <f t="shared" si="17"/>
        <v/>
      </c>
      <c r="M31" s="41" t="e">
        <f t="shared" si="18"/>
        <v>#N/A</v>
      </c>
      <c r="N31" s="34"/>
      <c r="O31" s="137">
        <v>52137</v>
      </c>
      <c r="P31" s="135" t="str">
        <f t="shared" si="9"/>
        <v>EDUCATIONAL INTERPRETER-A</v>
      </c>
      <c r="Q31" s="138">
        <f t="shared" si="10"/>
        <v>1001</v>
      </c>
      <c r="R31" s="3"/>
      <c r="S31" s="140">
        <f t="shared" si="11"/>
        <v>0</v>
      </c>
      <c r="T31" s="136">
        <f t="shared" si="12"/>
        <v>0</v>
      </c>
      <c r="V31" s="33"/>
      <c r="W31" s="137">
        <v>73030</v>
      </c>
      <c r="X31" s="135" t="str">
        <f t="shared" ref="X31:X42" si="19">IFERROR(VLOOKUP(W31,DESCRIPTIONS,3,FALSE), "")</f>
        <v>SCHOOL SECRETARY 12M  730</v>
      </c>
      <c r="Y31" s="138">
        <f t="shared" ref="Y31:Y42" si="20">IFERROR(VLOOKUP(W31,DESCRIPTIONS,9,FALSE), "")</f>
        <v>1001</v>
      </c>
      <c r="Z31" s="3"/>
      <c r="AA31" s="140">
        <f t="shared" ref="AA31:AA42" si="21">SUMIF($D$48:$D$58,W31,$C$48:$C$58)</f>
        <v>0</v>
      </c>
      <c r="AB31" s="140">
        <f t="shared" ref="AB31" si="22">Z31-AA31</f>
        <v>0</v>
      </c>
      <c r="AC31" s="14"/>
      <c r="AD31" s="14"/>
      <c r="AE31" s="14"/>
      <c r="AF31" s="14"/>
      <c r="AG31" s="14"/>
      <c r="AH31" s="14"/>
      <c r="AI31" s="14"/>
      <c r="AJ31" s="14"/>
    </row>
    <row r="32" spans="1:36" s="7" customFormat="1" ht="16.5" customHeight="1" thickBot="1" x14ac:dyDescent="0.3">
      <c r="A32" s="6"/>
      <c r="B32" s="54"/>
      <c r="C32" s="4"/>
      <c r="D32" s="177"/>
      <c r="E32" s="145" t="str">
        <f t="shared" si="7"/>
        <v/>
      </c>
      <c r="F32" s="41" t="e">
        <f t="shared" si="8"/>
        <v>#N/A</v>
      </c>
      <c r="G32" s="13"/>
      <c r="H32" s="6"/>
      <c r="I32" s="54"/>
      <c r="J32" s="4"/>
      <c r="K32" s="12"/>
      <c r="L32" s="145" t="str">
        <f t="shared" si="17"/>
        <v/>
      </c>
      <c r="M32" s="41" t="e">
        <f t="shared" si="18"/>
        <v>#N/A</v>
      </c>
      <c r="N32" s="34"/>
      <c r="O32" s="137">
        <v>52141</v>
      </c>
      <c r="P32" s="135" t="str">
        <f t="shared" si="9"/>
        <v>PHY/OCC THERAPY ASSISTANT</v>
      </c>
      <c r="Q32" s="138">
        <f t="shared" si="10"/>
        <v>1001</v>
      </c>
      <c r="R32" s="3"/>
      <c r="S32" s="140">
        <f t="shared" si="11"/>
        <v>0</v>
      </c>
      <c r="T32" s="136">
        <f t="shared" si="12"/>
        <v>0</v>
      </c>
      <c r="V32" s="33"/>
      <c r="W32" s="137">
        <v>73033</v>
      </c>
      <c r="X32" s="135" t="str">
        <f t="shared" si="19"/>
        <v>SCH OFF CLK 10M 7300</v>
      </c>
      <c r="Y32" s="138">
        <f t="shared" si="20"/>
        <v>1001</v>
      </c>
      <c r="Z32" s="3"/>
      <c r="AA32" s="140">
        <f t="shared" si="21"/>
        <v>0</v>
      </c>
      <c r="AB32" s="140">
        <f t="shared" ref="AB32:AB42" si="23">Z32-AA32</f>
        <v>0</v>
      </c>
      <c r="AC32" s="14"/>
      <c r="AD32" s="14"/>
      <c r="AE32" s="14"/>
      <c r="AF32" s="14"/>
      <c r="AG32" s="14"/>
      <c r="AH32" s="14"/>
      <c r="AI32" s="14"/>
      <c r="AJ32" s="14"/>
    </row>
    <row r="33" spans="1:36" s="7" customFormat="1" ht="16.5" customHeight="1" thickBot="1" x14ac:dyDescent="0.3">
      <c r="A33" s="6"/>
      <c r="B33" s="54"/>
      <c r="C33" s="4"/>
      <c r="D33" s="177"/>
      <c r="E33" s="145" t="str">
        <f t="shared" si="7"/>
        <v/>
      </c>
      <c r="F33" s="41" t="e">
        <f t="shared" si="8"/>
        <v>#N/A</v>
      </c>
      <c r="G33" s="13"/>
      <c r="H33" s="6"/>
      <c r="I33" s="54"/>
      <c r="J33" s="4"/>
      <c r="K33" s="12"/>
      <c r="L33" s="145" t="str">
        <f t="shared" si="17"/>
        <v/>
      </c>
      <c r="M33" s="41" t="e">
        <f t="shared" si="18"/>
        <v>#N/A</v>
      </c>
      <c r="N33" s="34"/>
      <c r="O33" s="142">
        <v>52143</v>
      </c>
      <c r="P33" s="135" t="str">
        <f t="shared" si="9"/>
        <v>P/O THER/PI/ADAPT PE</v>
      </c>
      <c r="Q33" s="138">
        <f t="shared" si="10"/>
        <v>1001</v>
      </c>
      <c r="R33" s="3"/>
      <c r="S33" s="140">
        <f t="shared" si="11"/>
        <v>0</v>
      </c>
      <c r="T33" s="136">
        <f t="shared" si="12"/>
        <v>0</v>
      </c>
      <c r="V33" s="33"/>
      <c r="W33" s="137">
        <v>73035</v>
      </c>
      <c r="X33" s="135" t="str">
        <f t="shared" si="19"/>
        <v>SCH OFF CLK 11M 7300</v>
      </c>
      <c r="Y33" s="138">
        <f t="shared" si="20"/>
        <v>1001</v>
      </c>
      <c r="Z33" s="3"/>
      <c r="AA33" s="140">
        <f t="shared" si="21"/>
        <v>0</v>
      </c>
      <c r="AB33" s="140">
        <f t="shared" si="23"/>
        <v>0</v>
      </c>
      <c r="AC33" s="14"/>
      <c r="AD33" s="14"/>
      <c r="AE33" s="14"/>
      <c r="AF33" s="14"/>
      <c r="AG33" s="14"/>
      <c r="AH33" s="14"/>
      <c r="AI33" s="14"/>
      <c r="AJ33" s="14"/>
    </row>
    <row r="34" spans="1:36" s="7" customFormat="1" ht="16.5" customHeight="1" thickBot="1" x14ac:dyDescent="0.3">
      <c r="A34" s="6"/>
      <c r="B34" s="54"/>
      <c r="C34" s="4"/>
      <c r="D34" s="180"/>
      <c r="E34" s="145"/>
      <c r="F34" s="41" t="e">
        <f t="shared" si="8"/>
        <v>#N/A</v>
      </c>
      <c r="G34" s="13"/>
      <c r="H34" s="6"/>
      <c r="I34" s="54"/>
      <c r="J34" s="4"/>
      <c r="K34" s="180"/>
      <c r="L34" s="145"/>
      <c r="M34" s="41" t="e">
        <f t="shared" si="18"/>
        <v>#N/A</v>
      </c>
      <c r="N34" s="34"/>
      <c r="O34" s="137">
        <v>52147</v>
      </c>
      <c r="P34" s="135" t="str">
        <f t="shared" si="9"/>
        <v>IA-EXED ADAPTIVE PE</v>
      </c>
      <c r="Q34" s="138">
        <f t="shared" si="10"/>
        <v>1001</v>
      </c>
      <c r="R34" s="3"/>
      <c r="S34" s="140">
        <f t="shared" si="11"/>
        <v>0</v>
      </c>
      <c r="T34" s="136">
        <f t="shared" si="12"/>
        <v>0</v>
      </c>
      <c r="V34" s="33"/>
      <c r="W34" s="137">
        <v>73036</v>
      </c>
      <c r="X34" s="135" t="str">
        <f t="shared" si="19"/>
        <v>SCH OFF CLK 12M 7300</v>
      </c>
      <c r="Y34" s="138">
        <f t="shared" si="20"/>
        <v>1001</v>
      </c>
      <c r="Z34" s="3"/>
      <c r="AA34" s="140">
        <f t="shared" ref="AA34:AA39" si="24">SUMIF($D$48:$D$58,W34,$C$48:$C$58)</f>
        <v>0</v>
      </c>
      <c r="AB34" s="140">
        <f t="shared" ref="AB34:AB39" si="25">Z34-AA34</f>
        <v>0</v>
      </c>
      <c r="AC34" s="14"/>
      <c r="AD34" s="14"/>
      <c r="AE34" s="14"/>
      <c r="AF34" s="14"/>
      <c r="AG34" s="14"/>
      <c r="AH34" s="14"/>
      <c r="AI34" s="14"/>
      <c r="AJ34" s="14"/>
    </row>
    <row r="35" spans="1:36" s="7" customFormat="1" ht="16.5" customHeight="1" thickBot="1" x14ac:dyDescent="0.3">
      <c r="A35" s="6"/>
      <c r="B35" s="54"/>
      <c r="C35" s="4"/>
      <c r="D35" s="180"/>
      <c r="E35" s="145"/>
      <c r="F35" s="41" t="e">
        <f t="shared" si="8"/>
        <v>#N/A</v>
      </c>
      <c r="G35" s="13"/>
      <c r="H35" s="6"/>
      <c r="I35" s="54"/>
      <c r="J35" s="4"/>
      <c r="K35" s="180"/>
      <c r="L35" s="145"/>
      <c r="M35" s="41" t="e">
        <f t="shared" si="18"/>
        <v>#N/A</v>
      </c>
      <c r="N35" s="34"/>
      <c r="O35" s="137">
        <v>52153</v>
      </c>
      <c r="P35" s="135" t="str">
        <f t="shared" si="9"/>
        <v>PERSONAL CARE ASSISTANT E</v>
      </c>
      <c r="Q35" s="138">
        <f t="shared" si="10"/>
        <v>418014</v>
      </c>
      <c r="R35" s="3"/>
      <c r="S35" s="140">
        <f t="shared" si="11"/>
        <v>0</v>
      </c>
      <c r="T35" s="136">
        <f t="shared" si="12"/>
        <v>0</v>
      </c>
      <c r="V35" s="33"/>
      <c r="W35" s="137">
        <v>73037</v>
      </c>
      <c r="X35" s="135" t="str">
        <f t="shared" si="19"/>
        <v>SCH DATA CLK 10M 7300</v>
      </c>
      <c r="Y35" s="138">
        <f t="shared" si="20"/>
        <v>1001</v>
      </c>
      <c r="Z35" s="3"/>
      <c r="AA35" s="140">
        <f t="shared" si="24"/>
        <v>0</v>
      </c>
      <c r="AB35" s="140">
        <f t="shared" si="25"/>
        <v>0</v>
      </c>
      <c r="AC35" s="14"/>
      <c r="AD35" s="14"/>
      <c r="AE35" s="14"/>
      <c r="AF35" s="14"/>
      <c r="AG35" s="14"/>
      <c r="AH35" s="14"/>
      <c r="AI35" s="14"/>
      <c r="AJ35" s="14"/>
    </row>
    <row r="36" spans="1:36" s="7" customFormat="1" ht="16.5" customHeight="1" thickBot="1" x14ac:dyDescent="0.3">
      <c r="A36" s="6"/>
      <c r="B36" s="54"/>
      <c r="C36" s="4"/>
      <c r="D36" s="12"/>
      <c r="E36" s="145" t="str">
        <f t="shared" si="7"/>
        <v/>
      </c>
      <c r="F36" s="41" t="e">
        <f t="shared" si="8"/>
        <v>#N/A</v>
      </c>
      <c r="G36" s="13"/>
      <c r="H36" s="6"/>
      <c r="I36" s="54"/>
      <c r="J36" s="4"/>
      <c r="K36" s="12"/>
      <c r="L36" s="145" t="str">
        <f t="shared" si="17"/>
        <v/>
      </c>
      <c r="M36" s="41" t="e">
        <f t="shared" si="18"/>
        <v>#N/A</v>
      </c>
      <c r="N36" s="34"/>
      <c r="O36" s="137">
        <v>52160</v>
      </c>
      <c r="P36" s="135" t="str">
        <f t="shared" si="9"/>
        <v>IA-DUAL SENSORY</v>
      </c>
      <c r="Q36" s="138">
        <f t="shared" si="10"/>
        <v>1001</v>
      </c>
      <c r="R36" s="3"/>
      <c r="S36" s="140">
        <f t="shared" si="11"/>
        <v>0</v>
      </c>
      <c r="T36" s="136">
        <f t="shared" si="12"/>
        <v>0</v>
      </c>
      <c r="V36" s="33"/>
      <c r="W36" s="137">
        <v>73041</v>
      </c>
      <c r="X36" s="135" t="str">
        <f t="shared" si="19"/>
        <v>SCH OFF CLK 9M 7300</v>
      </c>
      <c r="Y36" s="138">
        <f t="shared" si="20"/>
        <v>1001</v>
      </c>
      <c r="Z36" s="3"/>
      <c r="AA36" s="140">
        <f t="shared" si="24"/>
        <v>0</v>
      </c>
      <c r="AB36" s="140">
        <f t="shared" si="25"/>
        <v>0</v>
      </c>
      <c r="AC36" s="14"/>
      <c r="AD36" s="14"/>
      <c r="AE36" s="14"/>
      <c r="AF36" s="14"/>
      <c r="AG36" s="14"/>
      <c r="AH36" s="14"/>
      <c r="AI36" s="14"/>
      <c r="AJ36" s="14"/>
    </row>
    <row r="37" spans="1:36" s="7" customFormat="1" ht="16.5" customHeight="1" thickBot="1" x14ac:dyDescent="0.3">
      <c r="A37" s="6"/>
      <c r="B37" s="54"/>
      <c r="C37" s="4"/>
      <c r="D37" s="12"/>
      <c r="E37" s="145" t="str">
        <f t="shared" si="7"/>
        <v/>
      </c>
      <c r="F37" s="41" t="e">
        <f t="shared" si="8"/>
        <v>#N/A</v>
      </c>
      <c r="G37" s="13"/>
      <c r="H37" s="6"/>
      <c r="I37" s="54"/>
      <c r="J37" s="4"/>
      <c r="K37" s="12"/>
      <c r="L37" s="145" t="str">
        <f t="shared" si="17"/>
        <v/>
      </c>
      <c r="M37" s="41" t="e">
        <f t="shared" si="18"/>
        <v>#N/A</v>
      </c>
      <c r="N37" s="34"/>
      <c r="O37" s="137">
        <v>55101</v>
      </c>
      <c r="P37" s="135" t="str">
        <f t="shared" si="9"/>
        <v>IA-TITLE I 5500</v>
      </c>
      <c r="Q37" s="138">
        <f t="shared" si="10"/>
        <v>514</v>
      </c>
      <c r="R37" s="3"/>
      <c r="S37" s="140">
        <f t="shared" si="11"/>
        <v>0</v>
      </c>
      <c r="T37" s="136">
        <f t="shared" si="12"/>
        <v>0</v>
      </c>
      <c r="V37" s="33"/>
      <c r="W37" s="137">
        <v>73043</v>
      </c>
      <c r="X37" s="135" t="str">
        <f t="shared" si="19"/>
        <v>ELEM BOOKKEEPER</v>
      </c>
      <c r="Y37" s="138">
        <f t="shared" si="20"/>
        <v>1001</v>
      </c>
      <c r="Z37" s="3"/>
      <c r="AA37" s="140">
        <f t="shared" si="24"/>
        <v>0</v>
      </c>
      <c r="AB37" s="140">
        <f t="shared" si="25"/>
        <v>0</v>
      </c>
      <c r="AC37" s="14"/>
      <c r="AD37" s="14"/>
      <c r="AE37" s="14"/>
      <c r="AF37" s="14"/>
      <c r="AG37" s="14"/>
      <c r="AH37" s="14"/>
      <c r="AI37" s="14"/>
      <c r="AJ37" s="14"/>
    </row>
    <row r="38" spans="1:36" s="7" customFormat="1" ht="16.5" customHeight="1" thickBot="1" x14ac:dyDescent="0.3">
      <c r="A38" s="6"/>
      <c r="B38" s="54"/>
      <c r="C38" s="4"/>
      <c r="D38" s="12"/>
      <c r="E38" s="145" t="str">
        <f t="shared" si="7"/>
        <v/>
      </c>
      <c r="F38" s="41" t="e">
        <f t="shared" si="8"/>
        <v>#N/A</v>
      </c>
      <c r="G38" s="13"/>
      <c r="H38" s="6"/>
      <c r="I38" s="54"/>
      <c r="J38" s="4"/>
      <c r="K38" s="12"/>
      <c r="L38" s="145" t="str">
        <f t="shared" si="17"/>
        <v/>
      </c>
      <c r="M38" s="41" t="e">
        <f t="shared" si="18"/>
        <v>#N/A</v>
      </c>
      <c r="N38" s="34"/>
      <c r="O38" s="137">
        <v>55103</v>
      </c>
      <c r="P38" s="135" t="str">
        <f t="shared" si="9"/>
        <v>IA-VPK BLENDED MODEL</v>
      </c>
      <c r="Q38" s="138">
        <f t="shared" si="10"/>
        <v>540</v>
      </c>
      <c r="R38" s="3"/>
      <c r="S38" s="140">
        <f t="shared" si="11"/>
        <v>0</v>
      </c>
      <c r="T38" s="136">
        <f t="shared" si="12"/>
        <v>0</v>
      </c>
      <c r="V38" s="33"/>
      <c r="W38" s="137">
        <v>73049</v>
      </c>
      <c r="X38" s="135" t="str">
        <f t="shared" si="19"/>
        <v>CLERK 9M-SCHOOL OFFICE</v>
      </c>
      <c r="Y38" s="138">
        <f t="shared" si="20"/>
        <v>11133</v>
      </c>
      <c r="Z38" s="3"/>
      <c r="AA38" s="140">
        <f t="shared" si="24"/>
        <v>0</v>
      </c>
      <c r="AB38" s="140">
        <f t="shared" si="25"/>
        <v>0</v>
      </c>
      <c r="AC38" s="14"/>
      <c r="AD38" s="14"/>
      <c r="AE38" s="14"/>
      <c r="AF38" s="14"/>
      <c r="AG38" s="14"/>
      <c r="AH38" s="14"/>
      <c r="AI38" s="14"/>
      <c r="AJ38" s="14"/>
    </row>
    <row r="39" spans="1:36" s="7" customFormat="1" ht="16.5" customHeight="1" thickBot="1" x14ac:dyDescent="0.3">
      <c r="A39" s="6"/>
      <c r="B39" s="54"/>
      <c r="C39" s="4"/>
      <c r="D39" s="12"/>
      <c r="E39" s="145" t="str">
        <f t="shared" si="7"/>
        <v/>
      </c>
      <c r="F39" s="41" t="e">
        <f t="shared" si="8"/>
        <v>#N/A</v>
      </c>
      <c r="G39" s="13"/>
      <c r="H39" s="6"/>
      <c r="I39" s="54"/>
      <c r="J39" s="4"/>
      <c r="K39" s="12"/>
      <c r="L39" s="145" t="str">
        <f t="shared" si="17"/>
        <v/>
      </c>
      <c r="M39" s="41" t="e">
        <f t="shared" si="18"/>
        <v>#N/A</v>
      </c>
      <c r="N39" s="34"/>
      <c r="O39" s="137">
        <v>55104</v>
      </c>
      <c r="P39" s="135" t="str">
        <f t="shared" si="9"/>
        <v>IA-PREK/VPK HEADSTART</v>
      </c>
      <c r="Q39" s="138">
        <f t="shared" si="10"/>
        <v>418096</v>
      </c>
      <c r="R39" s="3"/>
      <c r="S39" s="140">
        <f t="shared" si="11"/>
        <v>0</v>
      </c>
      <c r="T39" s="136">
        <f t="shared" si="12"/>
        <v>0</v>
      </c>
      <c r="V39" s="33"/>
      <c r="W39" s="137">
        <v>73050</v>
      </c>
      <c r="X39" s="135" t="str">
        <f t="shared" si="19"/>
        <v>CLERK 10M-SCHOOL OFFICE</v>
      </c>
      <c r="Y39" s="138">
        <f t="shared" si="20"/>
        <v>1001</v>
      </c>
      <c r="Z39" s="3"/>
      <c r="AA39" s="140">
        <f t="shared" si="24"/>
        <v>0</v>
      </c>
      <c r="AB39" s="140">
        <f t="shared" si="25"/>
        <v>0</v>
      </c>
      <c r="AC39" s="14"/>
      <c r="AD39" s="14"/>
      <c r="AE39" s="14"/>
      <c r="AF39" s="14"/>
      <c r="AG39" s="14"/>
      <c r="AH39" s="14"/>
      <c r="AI39" s="14"/>
      <c r="AJ39" s="14"/>
    </row>
    <row r="40" spans="1:36" s="7" customFormat="1" ht="16.5" customHeight="1" thickBot="1" x14ac:dyDescent="0.3">
      <c r="A40" s="6"/>
      <c r="B40" s="54"/>
      <c r="C40" s="4"/>
      <c r="D40" s="12"/>
      <c r="E40" s="145" t="str">
        <f t="shared" si="7"/>
        <v/>
      </c>
      <c r="F40" s="41" t="e">
        <f t="shared" si="8"/>
        <v>#N/A</v>
      </c>
      <c r="G40" s="13"/>
      <c r="H40" s="6"/>
      <c r="I40" s="54"/>
      <c r="J40" s="4"/>
      <c r="K40" s="12"/>
      <c r="L40" s="145" t="str">
        <f t="shared" si="17"/>
        <v/>
      </c>
      <c r="M40" s="41" t="e">
        <f t="shared" si="18"/>
        <v>#N/A</v>
      </c>
      <c r="N40" s="34"/>
      <c r="O40" s="137">
        <v>55105</v>
      </c>
      <c r="P40" s="135" t="str">
        <f t="shared" si="9"/>
        <v>IA-PREK/VPK HEADSTART</v>
      </c>
      <c r="Q40" s="138">
        <f t="shared" si="10"/>
        <v>563</v>
      </c>
      <c r="R40" s="3"/>
      <c r="S40" s="140">
        <f t="shared" si="11"/>
        <v>0</v>
      </c>
      <c r="T40" s="136">
        <f t="shared" si="12"/>
        <v>0</v>
      </c>
      <c r="V40" s="33"/>
      <c r="W40" s="137"/>
      <c r="X40" s="135" t="str">
        <f t="shared" si="19"/>
        <v/>
      </c>
      <c r="Y40" s="138" t="str">
        <f t="shared" si="20"/>
        <v/>
      </c>
      <c r="Z40" s="3"/>
      <c r="AA40" s="140">
        <f t="shared" si="21"/>
        <v>0</v>
      </c>
      <c r="AB40" s="136">
        <f t="shared" si="23"/>
        <v>0</v>
      </c>
      <c r="AC40" s="14"/>
      <c r="AD40" s="14"/>
      <c r="AE40" s="14"/>
      <c r="AF40" s="14"/>
      <c r="AG40" s="14"/>
      <c r="AH40" s="14"/>
      <c r="AI40" s="14"/>
      <c r="AJ40" s="14"/>
    </row>
    <row r="41" spans="1:36" s="7" customFormat="1" ht="16.5" customHeight="1" thickBot="1" x14ac:dyDescent="0.3">
      <c r="A41" s="6"/>
      <c r="B41" s="54"/>
      <c r="C41" s="4"/>
      <c r="D41" s="12"/>
      <c r="E41" s="145" t="str">
        <f t="shared" si="7"/>
        <v/>
      </c>
      <c r="F41" s="41" t="e">
        <f t="shared" si="8"/>
        <v>#N/A</v>
      </c>
      <c r="G41" s="13"/>
      <c r="H41" s="6"/>
      <c r="I41" s="54"/>
      <c r="J41" s="4"/>
      <c r="K41" s="12"/>
      <c r="L41" s="145" t="str">
        <f t="shared" si="17"/>
        <v/>
      </c>
      <c r="M41" s="41" t="e">
        <f t="shared" si="18"/>
        <v>#N/A</v>
      </c>
      <c r="N41" s="34"/>
      <c r="O41" s="137">
        <v>61570</v>
      </c>
      <c r="P41" s="135" t="str">
        <f t="shared" si="9"/>
        <v>PARENT/GUARDIAN LIAISON A</v>
      </c>
      <c r="Q41" s="138">
        <f t="shared" si="10"/>
        <v>449013</v>
      </c>
      <c r="R41" s="3"/>
      <c r="S41" s="140">
        <f t="shared" si="11"/>
        <v>0</v>
      </c>
      <c r="T41" s="136">
        <f t="shared" ref="T41:T42" si="26">R41-S41</f>
        <v>0</v>
      </c>
      <c r="V41" s="33"/>
      <c r="W41" s="137"/>
      <c r="X41" s="135" t="str">
        <f t="shared" si="19"/>
        <v/>
      </c>
      <c r="Y41" s="138" t="str">
        <f t="shared" si="20"/>
        <v/>
      </c>
      <c r="Z41" s="3"/>
      <c r="AA41" s="140">
        <f t="shared" si="21"/>
        <v>0</v>
      </c>
      <c r="AB41" s="136">
        <f t="shared" si="23"/>
        <v>0</v>
      </c>
      <c r="AC41" s="14"/>
      <c r="AD41" s="14"/>
      <c r="AE41" s="14"/>
      <c r="AF41" s="14"/>
      <c r="AG41" s="14"/>
      <c r="AH41" s="14"/>
      <c r="AI41" s="14"/>
      <c r="AJ41" s="14"/>
    </row>
    <row r="42" spans="1:36" s="7" customFormat="1" ht="16.5" customHeight="1" thickBot="1" x14ac:dyDescent="0.3">
      <c r="A42" s="6"/>
      <c r="B42" s="54"/>
      <c r="C42" s="4"/>
      <c r="D42" s="12"/>
      <c r="E42" s="145" t="str">
        <f t="shared" si="7"/>
        <v/>
      </c>
      <c r="F42" s="41" t="e">
        <f t="shared" si="8"/>
        <v>#N/A</v>
      </c>
      <c r="G42" s="13"/>
      <c r="H42" s="6"/>
      <c r="I42" s="54"/>
      <c r="J42" s="4"/>
      <c r="K42" s="12"/>
      <c r="L42" s="145" t="str">
        <f t="shared" si="17"/>
        <v/>
      </c>
      <c r="M42" s="41" t="e">
        <f t="shared" si="18"/>
        <v>#N/A</v>
      </c>
      <c r="N42" s="34"/>
      <c r="O42" s="137"/>
      <c r="P42" s="135" t="str">
        <f t="shared" si="9"/>
        <v/>
      </c>
      <c r="Q42" s="138" t="str">
        <f t="shared" si="10"/>
        <v/>
      </c>
      <c r="R42" s="3"/>
      <c r="S42" s="140">
        <f t="shared" si="11"/>
        <v>0</v>
      </c>
      <c r="T42" s="136">
        <f t="shared" si="26"/>
        <v>0</v>
      </c>
      <c r="V42" s="33"/>
      <c r="W42" s="137"/>
      <c r="X42" s="135" t="str">
        <f t="shared" si="19"/>
        <v/>
      </c>
      <c r="Y42" s="138" t="str">
        <f t="shared" si="20"/>
        <v/>
      </c>
      <c r="Z42" s="3"/>
      <c r="AA42" s="140">
        <f t="shared" si="21"/>
        <v>0</v>
      </c>
      <c r="AB42" s="136">
        <f t="shared" si="23"/>
        <v>0</v>
      </c>
      <c r="AC42" s="14"/>
      <c r="AD42" s="14"/>
      <c r="AE42" s="14"/>
      <c r="AF42" s="14"/>
      <c r="AG42" s="14"/>
      <c r="AH42" s="14"/>
      <c r="AI42" s="14"/>
      <c r="AJ42" s="14"/>
    </row>
    <row r="43" spans="1:36" ht="16.5" customHeight="1" thickBot="1" x14ac:dyDescent="0.3">
      <c r="A43" s="56"/>
      <c r="B43" s="57" t="s">
        <v>14</v>
      </c>
      <c r="C43" s="63">
        <f>SUM(C15:C42)</f>
        <v>0</v>
      </c>
      <c r="D43" s="35"/>
      <c r="E43" s="146"/>
      <c r="F43" s="41" t="e">
        <f t="shared" si="8"/>
        <v>#N/A</v>
      </c>
      <c r="G43" s="13"/>
      <c r="H43" s="56"/>
      <c r="I43" s="57" t="s">
        <v>14</v>
      </c>
      <c r="J43" s="63">
        <f>SUM(J27:J42)</f>
        <v>0</v>
      </c>
      <c r="K43" s="35"/>
      <c r="L43" s="146"/>
      <c r="M43" s="41" t="e">
        <f t="shared" si="18"/>
        <v>#N/A</v>
      </c>
      <c r="N43" s="36"/>
      <c r="O43" s="148"/>
      <c r="P43" s="139"/>
      <c r="Q43" s="37" t="s">
        <v>14</v>
      </c>
      <c r="R43" s="38">
        <f>SUM(R15:R42)</f>
        <v>0</v>
      </c>
      <c r="S43" s="38">
        <f>SUM(S15:S42)</f>
        <v>0</v>
      </c>
      <c r="T43" s="39">
        <f>R43-S43</f>
        <v>0</v>
      </c>
      <c r="U43" s="7"/>
      <c r="V43" s="36"/>
      <c r="W43" s="147"/>
      <c r="X43" s="139"/>
      <c r="Y43" s="37" t="s">
        <v>14</v>
      </c>
      <c r="Z43" s="38">
        <f>SUM(Z31:Z42)</f>
        <v>0</v>
      </c>
      <c r="AA43" s="38">
        <f>SUM(AA31:AA42)</f>
        <v>0</v>
      </c>
      <c r="AB43" s="39">
        <f>Z43-AA43</f>
        <v>0</v>
      </c>
      <c r="AI43" s="128"/>
    </row>
    <row r="44" spans="1:36" ht="16.5" customHeight="1" x14ac:dyDescent="0.25">
      <c r="A44" s="208" t="s">
        <v>121</v>
      </c>
      <c r="B44" s="208"/>
      <c r="C44" s="208"/>
      <c r="D44" s="208"/>
      <c r="E44" s="208"/>
      <c r="F44" s="208"/>
      <c r="G44" s="208"/>
      <c r="H44" s="208"/>
      <c r="I44" s="208"/>
      <c r="J44" s="208"/>
      <c r="K44" s="208"/>
      <c r="L44" s="208"/>
      <c r="M44" s="208"/>
      <c r="N44" s="208" t="s">
        <v>38</v>
      </c>
      <c r="O44" s="208"/>
      <c r="P44" s="208"/>
      <c r="Q44" s="208"/>
      <c r="R44" s="208"/>
      <c r="S44" s="208"/>
      <c r="T44" s="208"/>
      <c r="U44" s="208"/>
      <c r="V44" s="208"/>
      <c r="W44" s="208"/>
      <c r="X44" s="208"/>
      <c r="Y44" s="208"/>
      <c r="Z44" s="208"/>
      <c r="AA44" s="208"/>
      <c r="AB44" s="208"/>
      <c r="AI44" s="128"/>
    </row>
    <row r="45" spans="1:36" ht="16.5" customHeight="1" thickBot="1" x14ac:dyDescent="0.3">
      <c r="A45" s="7"/>
      <c r="B45" s="7"/>
      <c r="C45" s="30"/>
      <c r="D45" s="13"/>
      <c r="E45" s="7"/>
      <c r="M45" s="14"/>
      <c r="O45" s="14"/>
      <c r="U45" s="46"/>
      <c r="V45" s="7"/>
      <c r="W45" s="7"/>
      <c r="X45" s="7"/>
      <c r="Y45" s="7"/>
      <c r="Z45" s="7"/>
      <c r="AA45" s="7"/>
      <c r="AB45" s="7"/>
      <c r="AI45" s="128"/>
    </row>
    <row r="46" spans="1:36" ht="16.5" customHeight="1" thickBot="1" x14ac:dyDescent="0.3">
      <c r="A46" s="197" t="s">
        <v>107</v>
      </c>
      <c r="B46" s="198"/>
      <c r="C46" s="198"/>
      <c r="D46" s="198"/>
      <c r="E46" s="199"/>
      <c r="F46" s="22"/>
      <c r="H46" s="197" t="s">
        <v>108</v>
      </c>
      <c r="I46" s="198"/>
      <c r="J46" s="198"/>
      <c r="K46" s="198"/>
      <c r="L46" s="199"/>
      <c r="M46" s="43"/>
      <c r="N46" s="197" t="s">
        <v>108</v>
      </c>
      <c r="O46" s="198"/>
      <c r="P46" s="198"/>
      <c r="Q46" s="198"/>
      <c r="R46" s="198"/>
      <c r="S46" s="198"/>
      <c r="T46" s="199"/>
      <c r="V46" s="197" t="s">
        <v>824</v>
      </c>
      <c r="W46" s="198"/>
      <c r="X46" s="198"/>
      <c r="Y46" s="198"/>
      <c r="Z46" s="198"/>
      <c r="AA46" s="198"/>
      <c r="AB46" s="199"/>
    </row>
    <row r="47" spans="1:36" ht="16.5" customHeight="1" thickBot="1" x14ac:dyDescent="0.3">
      <c r="A47" s="23"/>
      <c r="B47" s="24" t="s">
        <v>13</v>
      </c>
      <c r="C47" s="25" t="s">
        <v>32</v>
      </c>
      <c r="D47" s="25" t="s">
        <v>30</v>
      </c>
      <c r="E47" s="26" t="s">
        <v>8</v>
      </c>
      <c r="F47" s="26" t="s">
        <v>31</v>
      </c>
      <c r="G47" s="27"/>
      <c r="H47" s="23"/>
      <c r="I47" s="24" t="s">
        <v>13</v>
      </c>
      <c r="J47" s="25" t="s">
        <v>32</v>
      </c>
      <c r="K47" s="25" t="s">
        <v>30</v>
      </c>
      <c r="L47" s="26" t="s">
        <v>8</v>
      </c>
      <c r="M47" s="44" t="s">
        <v>31</v>
      </c>
      <c r="N47" s="29"/>
      <c r="O47" s="25" t="s">
        <v>30</v>
      </c>
      <c r="P47" s="25" t="s">
        <v>8</v>
      </c>
      <c r="Q47" s="25" t="s">
        <v>34</v>
      </c>
      <c r="R47" s="25" t="s">
        <v>32</v>
      </c>
      <c r="S47" s="25" t="s">
        <v>35</v>
      </c>
      <c r="T47" s="26" t="s">
        <v>36</v>
      </c>
      <c r="U47" s="46"/>
      <c r="V47" s="238" t="s">
        <v>826</v>
      </c>
      <c r="W47" s="236"/>
      <c r="X47" s="236"/>
      <c r="Y47" s="236" t="s">
        <v>42</v>
      </c>
      <c r="Z47" s="236"/>
      <c r="AA47" s="236" t="s">
        <v>125</v>
      </c>
      <c r="AB47" s="237"/>
    </row>
    <row r="48" spans="1:36" ht="16.5" customHeight="1" thickBot="1" x14ac:dyDescent="0.3">
      <c r="A48" s="9"/>
      <c r="B48" s="64"/>
      <c r="C48" s="10"/>
      <c r="D48" s="143">
        <v>73030</v>
      </c>
      <c r="E48" s="145" t="str">
        <f t="shared" ref="E48:E58" si="27">IFERROR(VLOOKUP(D48,DESCRIPTIONS,3), "")</f>
        <v>SCHOOL SECRETARY 12M  730</v>
      </c>
      <c r="F48" s="41">
        <f t="shared" ref="F48:F59" si="28">VLOOKUP(D48,DESCRIPTIONS,5)</f>
        <v>75</v>
      </c>
      <c r="G48" s="13"/>
      <c r="H48" s="45"/>
      <c r="I48" s="54"/>
      <c r="J48" s="4"/>
      <c r="K48" s="137">
        <v>76020</v>
      </c>
      <c r="L48" s="145" t="str">
        <f>IFERROR(VLOOKUP(K48,DESCRIPTIONS,3), "")</f>
        <v>CAFE MANAGER</v>
      </c>
      <c r="M48" s="32">
        <f t="shared" ref="M48:M62" si="29">VLOOKUP(K48,DESCRIPTIONS,5)</f>
        <v>80</v>
      </c>
      <c r="N48" s="33"/>
      <c r="O48" s="137">
        <v>76020</v>
      </c>
      <c r="P48" s="135" t="str">
        <f>IFERROR(VLOOKUP(O48,DESCRIPTIONS,3,FALSE), "")</f>
        <v>CAFE MANAGER</v>
      </c>
      <c r="Q48" s="138">
        <f>IFERROR(VLOOKUP(O48,DESCRIPTIONS,9,FALSE), "")</f>
        <v>1001</v>
      </c>
      <c r="R48" s="3"/>
      <c r="S48" s="140">
        <f>SUMIF($K$48:$K$61,O48,$J$48:$J$61)</f>
        <v>0</v>
      </c>
      <c r="T48" s="136">
        <f>R48-S48</f>
        <v>0</v>
      </c>
      <c r="U48" s="7"/>
      <c r="V48" s="200"/>
      <c r="W48" s="201"/>
      <c r="X48" s="201"/>
      <c r="Y48" s="202"/>
      <c r="Z48" s="202"/>
      <c r="AA48" s="203"/>
      <c r="AB48" s="204"/>
    </row>
    <row r="49" spans="1:36" ht="16.5" customHeight="1" thickBot="1" x14ac:dyDescent="0.3">
      <c r="A49" s="6"/>
      <c r="B49" s="54"/>
      <c r="C49" s="4"/>
      <c r="D49" s="137">
        <v>73043</v>
      </c>
      <c r="E49" s="145" t="str">
        <f t="shared" si="27"/>
        <v>ELEM BOOKKEEPER</v>
      </c>
      <c r="F49" s="41">
        <f t="shared" si="28"/>
        <v>75</v>
      </c>
      <c r="G49" s="13"/>
      <c r="H49" s="45"/>
      <c r="I49" s="54"/>
      <c r="J49" s="4"/>
      <c r="K49" s="12"/>
      <c r="L49" s="66"/>
      <c r="M49" s="32" t="e">
        <f t="shared" si="29"/>
        <v>#N/A</v>
      </c>
      <c r="N49" s="33"/>
      <c r="O49" s="137">
        <v>76024</v>
      </c>
      <c r="P49" s="135" t="str">
        <f>IFERROR(VLOOKUP(O49,DESCRIPTIONS,3,FALSE), "")</f>
        <v>CAFE</v>
      </c>
      <c r="Q49" s="138">
        <f>IFERROR(VLOOKUP(O49,DESCRIPTIONS,9,FALSE), "")</f>
        <v>1001</v>
      </c>
      <c r="R49" s="3"/>
      <c r="S49" s="140">
        <f t="shared" ref="S49:S51" si="30">SUMIF($K$48:$K$61,O49,$J$48:$J$61)</f>
        <v>0</v>
      </c>
      <c r="T49" s="136">
        <f t="shared" ref="T49:T51" si="31">R49-S49</f>
        <v>0</v>
      </c>
      <c r="U49" s="7"/>
      <c r="V49" s="200"/>
      <c r="W49" s="201"/>
      <c r="X49" s="201"/>
      <c r="Y49" s="202"/>
      <c r="Z49" s="202"/>
      <c r="AA49" s="203"/>
      <c r="AB49" s="204"/>
    </row>
    <row r="50" spans="1:36" ht="16.5" customHeight="1" thickBot="1" x14ac:dyDescent="0.3">
      <c r="A50" s="6"/>
      <c r="B50" s="54"/>
      <c r="C50" s="4"/>
      <c r="D50" s="137">
        <v>62039</v>
      </c>
      <c r="E50" s="145" t="str">
        <f t="shared" si="27"/>
        <v>MEDIA ASSISTANT 9M</v>
      </c>
      <c r="F50" s="41">
        <f t="shared" si="28"/>
        <v>75</v>
      </c>
      <c r="G50" s="13"/>
      <c r="H50" s="45"/>
      <c r="I50" s="54"/>
      <c r="J50" s="4"/>
      <c r="K50" s="12"/>
      <c r="L50" s="66"/>
      <c r="M50" s="32" t="e">
        <f t="shared" si="29"/>
        <v>#N/A</v>
      </c>
      <c r="N50" s="33"/>
      <c r="O50" s="137"/>
      <c r="P50" s="135" t="str">
        <f>IFERROR(VLOOKUP(O50,DESCRIPTIONS,3,FALSE), "")</f>
        <v/>
      </c>
      <c r="Q50" s="138" t="str">
        <f>IFERROR(VLOOKUP(O50,DESCRIPTIONS,9,FALSE), "")</f>
        <v/>
      </c>
      <c r="R50" s="3"/>
      <c r="S50" s="140">
        <f t="shared" si="30"/>
        <v>0</v>
      </c>
      <c r="T50" s="136">
        <f t="shared" si="31"/>
        <v>0</v>
      </c>
      <c r="U50" s="7"/>
      <c r="V50" s="200"/>
      <c r="W50" s="201"/>
      <c r="X50" s="201"/>
      <c r="Y50" s="202"/>
      <c r="Z50" s="202"/>
      <c r="AA50" s="203"/>
      <c r="AB50" s="204"/>
    </row>
    <row r="51" spans="1:36" ht="16.5" customHeight="1" thickBot="1" x14ac:dyDescent="0.3">
      <c r="A51" s="6"/>
      <c r="B51" s="54"/>
      <c r="C51" s="4"/>
      <c r="D51" s="12"/>
      <c r="E51" s="145" t="str">
        <f>IFERROR(VLOOKUP(D51,DESCRIPTIONS,3), "")</f>
        <v/>
      </c>
      <c r="F51" s="41" t="e">
        <f>VLOOKUP(D51,DESCRIPTIONS,5)</f>
        <v>#N/A</v>
      </c>
      <c r="G51" s="13"/>
      <c r="H51" s="45"/>
      <c r="I51" s="54"/>
      <c r="J51" s="4"/>
      <c r="K51" s="177"/>
      <c r="L51" s="66"/>
      <c r="M51" s="32" t="e">
        <f t="shared" si="29"/>
        <v>#N/A</v>
      </c>
      <c r="N51" s="34"/>
      <c r="O51" s="137"/>
      <c r="P51" s="135" t="str">
        <f>IFERROR(VLOOKUP(O51,DESCRIPTIONS,3,FALSE), "")</f>
        <v/>
      </c>
      <c r="Q51" s="138" t="str">
        <f>IFERROR(VLOOKUP(O51,DESCRIPTIONS,9,FALSE), "")</f>
        <v/>
      </c>
      <c r="R51" s="3"/>
      <c r="S51" s="140">
        <f t="shared" si="30"/>
        <v>0</v>
      </c>
      <c r="T51" s="136">
        <f t="shared" si="31"/>
        <v>0</v>
      </c>
      <c r="U51" s="7"/>
      <c r="V51" s="200"/>
      <c r="W51" s="201"/>
      <c r="X51" s="201"/>
      <c r="Y51" s="202"/>
      <c r="Z51" s="202"/>
      <c r="AA51" s="203"/>
      <c r="AB51" s="204"/>
    </row>
    <row r="52" spans="1:36" ht="16.5" customHeight="1" thickBot="1" x14ac:dyDescent="0.3">
      <c r="A52" s="6"/>
      <c r="B52" s="54"/>
      <c r="C52" s="4"/>
      <c r="D52" s="12"/>
      <c r="E52" s="145" t="str">
        <f>IFERROR(VLOOKUP(D52,DESCRIPTIONS,3), "")</f>
        <v/>
      </c>
      <c r="F52" s="41" t="e">
        <f>VLOOKUP(D52,DESCRIPTIONS,5)</f>
        <v>#N/A</v>
      </c>
      <c r="G52" s="13"/>
      <c r="H52" s="45"/>
      <c r="I52" s="54"/>
      <c r="J52" s="4"/>
      <c r="K52" s="177"/>
      <c r="L52" s="66"/>
      <c r="M52" s="32" t="e">
        <f t="shared" si="29"/>
        <v>#N/A</v>
      </c>
      <c r="N52" s="36"/>
      <c r="O52" s="147"/>
      <c r="P52" s="139"/>
      <c r="Q52" s="37" t="s">
        <v>14</v>
      </c>
      <c r="R52" s="38">
        <f>SUM(R48:R51)</f>
        <v>0</v>
      </c>
      <c r="S52" s="38">
        <f>SUM(S48:S51)</f>
        <v>0</v>
      </c>
      <c r="T52" s="39">
        <f>R52-S52</f>
        <v>0</v>
      </c>
      <c r="U52" s="7"/>
      <c r="V52" s="200"/>
      <c r="W52" s="201"/>
      <c r="X52" s="201"/>
      <c r="Y52" s="202"/>
      <c r="Z52" s="202"/>
      <c r="AA52" s="203"/>
      <c r="AB52" s="204"/>
    </row>
    <row r="53" spans="1:36" ht="16.5" customHeight="1" thickBot="1" x14ac:dyDescent="0.3">
      <c r="A53" s="6"/>
      <c r="B53" s="54"/>
      <c r="C53" s="4"/>
      <c r="D53" s="12"/>
      <c r="E53" s="145" t="str">
        <f>IFERROR(VLOOKUP(D53,DESCRIPTIONS,3), "")</f>
        <v/>
      </c>
      <c r="F53" s="41" t="e">
        <f>VLOOKUP(D53,DESCRIPTIONS,5)</f>
        <v>#N/A</v>
      </c>
      <c r="G53" s="13"/>
      <c r="H53" s="45"/>
      <c r="I53" s="54"/>
      <c r="J53" s="4"/>
      <c r="K53" s="177"/>
      <c r="L53" s="66"/>
      <c r="M53" s="32" t="e">
        <f t="shared" si="29"/>
        <v>#N/A</v>
      </c>
      <c r="U53" s="7"/>
      <c r="V53" s="200"/>
      <c r="W53" s="201"/>
      <c r="X53" s="201"/>
      <c r="Y53" s="202"/>
      <c r="Z53" s="202"/>
      <c r="AA53" s="203"/>
      <c r="AB53" s="204"/>
    </row>
    <row r="54" spans="1:36" ht="16.5" customHeight="1" thickBot="1" x14ac:dyDescent="0.3">
      <c r="A54" s="6"/>
      <c r="B54" s="54"/>
      <c r="C54" s="4"/>
      <c r="D54" s="12"/>
      <c r="E54" s="145" t="str">
        <f t="shared" si="27"/>
        <v/>
      </c>
      <c r="F54" s="41" t="e">
        <f t="shared" si="28"/>
        <v>#N/A</v>
      </c>
      <c r="G54" s="13"/>
      <c r="H54" s="45"/>
      <c r="I54" s="54"/>
      <c r="J54" s="4"/>
      <c r="K54" s="177"/>
      <c r="L54" s="66"/>
      <c r="M54" s="32" t="e">
        <f t="shared" si="29"/>
        <v>#N/A</v>
      </c>
      <c r="N54" s="197" t="s">
        <v>109</v>
      </c>
      <c r="O54" s="198"/>
      <c r="P54" s="198"/>
      <c r="Q54" s="198"/>
      <c r="R54" s="198"/>
      <c r="S54" s="198"/>
      <c r="T54" s="199"/>
      <c r="U54" s="7"/>
      <c r="V54" s="200"/>
      <c r="W54" s="201"/>
      <c r="X54" s="201"/>
      <c r="Y54" s="202"/>
      <c r="Z54" s="202"/>
      <c r="AA54" s="203"/>
      <c r="AB54" s="204"/>
    </row>
    <row r="55" spans="1:36" ht="16.5" customHeight="1" thickBot="1" x14ac:dyDescent="0.3">
      <c r="A55" s="6"/>
      <c r="B55" s="54"/>
      <c r="C55" s="4"/>
      <c r="D55" s="12"/>
      <c r="E55" s="145" t="str">
        <f t="shared" si="27"/>
        <v/>
      </c>
      <c r="F55" s="41" t="e">
        <f t="shared" si="28"/>
        <v>#N/A</v>
      </c>
      <c r="G55" s="13"/>
      <c r="H55" s="6"/>
      <c r="I55" s="54"/>
      <c r="J55" s="4"/>
      <c r="K55" s="177"/>
      <c r="L55" s="66"/>
      <c r="M55" s="32" t="e">
        <f t="shared" si="29"/>
        <v>#N/A</v>
      </c>
      <c r="N55" s="29"/>
      <c r="O55" s="25" t="s">
        <v>30</v>
      </c>
      <c r="P55" s="25" t="s">
        <v>8</v>
      </c>
      <c r="Q55" s="25" t="s">
        <v>34</v>
      </c>
      <c r="R55" s="25" t="s">
        <v>32</v>
      </c>
      <c r="S55" s="25" t="s">
        <v>35</v>
      </c>
      <c r="T55" s="26" t="s">
        <v>36</v>
      </c>
      <c r="U55" s="7"/>
      <c r="V55" s="200"/>
      <c r="W55" s="201"/>
      <c r="X55" s="201"/>
      <c r="Y55" s="202"/>
      <c r="Z55" s="202"/>
      <c r="AA55" s="203"/>
      <c r="AB55" s="204"/>
    </row>
    <row r="56" spans="1:36" ht="16.5" customHeight="1" thickBot="1" x14ac:dyDescent="0.25">
      <c r="A56" s="6"/>
      <c r="B56" s="54"/>
      <c r="C56" s="4"/>
      <c r="D56" s="12"/>
      <c r="E56" s="145" t="str">
        <f t="shared" si="27"/>
        <v/>
      </c>
      <c r="F56" s="41" t="e">
        <f t="shared" si="28"/>
        <v>#N/A</v>
      </c>
      <c r="G56" s="13"/>
      <c r="H56" s="6"/>
      <c r="I56" s="54"/>
      <c r="J56" s="4"/>
      <c r="K56" s="177"/>
      <c r="L56" s="66"/>
      <c r="M56" s="32" t="e">
        <f t="shared" si="29"/>
        <v>#N/A</v>
      </c>
      <c r="N56" s="149"/>
      <c r="O56" s="150">
        <v>79033</v>
      </c>
      <c r="P56" s="135" t="str">
        <f>IFERROR(VLOOKUP(O56,DESCRIPTIONS,3,FALSE), "")</f>
        <v>HEAD CUST II</v>
      </c>
      <c r="Q56" s="138">
        <f>IFERROR(VLOOKUP(O56,DESCRIPTIONS,9,FALSE), "")</f>
        <v>1001</v>
      </c>
      <c r="R56" s="16"/>
      <c r="S56" s="154">
        <f>SUMIF($K$66:$K$83,O56,$J$66:$J$83)</f>
        <v>0</v>
      </c>
      <c r="T56" s="155">
        <f>R56-S56</f>
        <v>0</v>
      </c>
      <c r="U56" s="7"/>
      <c r="V56" s="200"/>
      <c r="W56" s="201"/>
      <c r="X56" s="201"/>
      <c r="Y56" s="202"/>
      <c r="Z56" s="202"/>
      <c r="AA56" s="203"/>
      <c r="AB56" s="204"/>
    </row>
    <row r="57" spans="1:36" ht="16.5" customHeight="1" thickBot="1" x14ac:dyDescent="0.25">
      <c r="A57" s="6"/>
      <c r="B57" s="54"/>
      <c r="C57" s="4"/>
      <c r="D57" s="12"/>
      <c r="E57" s="145" t="str">
        <f t="shared" si="27"/>
        <v/>
      </c>
      <c r="F57" s="41" t="e">
        <f t="shared" si="28"/>
        <v>#N/A</v>
      </c>
      <c r="G57" s="13"/>
      <c r="H57" s="6"/>
      <c r="I57" s="54"/>
      <c r="J57" s="4"/>
      <c r="K57" s="177"/>
      <c r="L57" s="66"/>
      <c r="M57" s="32" t="e">
        <f t="shared" si="29"/>
        <v>#N/A</v>
      </c>
      <c r="N57" s="149"/>
      <c r="O57" s="150">
        <v>79034</v>
      </c>
      <c r="P57" s="135" t="str">
        <f>IFERROR(VLOOKUP(O57,DESCRIPTIONS,3,FALSE), "")</f>
        <v>HEAD CUST I</v>
      </c>
      <c r="Q57" s="138">
        <f>IFERROR(VLOOKUP(O57,DESCRIPTIONS,9,FALSE), "")</f>
        <v>1001</v>
      </c>
      <c r="R57" s="16"/>
      <c r="S57" s="154">
        <f t="shared" ref="S57:S60" si="32">SUMIF($K$66:$K$83,O57,$J$66:$J$83)</f>
        <v>0</v>
      </c>
      <c r="T57" s="155">
        <f t="shared" ref="T57:T58" si="33">R57-S57</f>
        <v>0</v>
      </c>
      <c r="U57" s="7"/>
      <c r="V57" s="200"/>
      <c r="W57" s="201"/>
      <c r="X57" s="201"/>
      <c r="Y57" s="202"/>
      <c r="Z57" s="202"/>
      <c r="AA57" s="203"/>
      <c r="AB57" s="204"/>
    </row>
    <row r="58" spans="1:36" ht="16.5" customHeight="1" thickBot="1" x14ac:dyDescent="0.25">
      <c r="A58" s="6"/>
      <c r="B58" s="54"/>
      <c r="C58" s="4"/>
      <c r="D58" s="12"/>
      <c r="E58" s="145" t="str">
        <f t="shared" si="27"/>
        <v/>
      </c>
      <c r="F58" s="41" t="e">
        <f t="shared" si="28"/>
        <v>#N/A</v>
      </c>
      <c r="G58" s="13"/>
      <c r="H58" s="6"/>
      <c r="I58" s="54"/>
      <c r="J58" s="4"/>
      <c r="K58" s="177"/>
      <c r="L58" s="66"/>
      <c r="M58" s="32" t="e">
        <f t="shared" si="29"/>
        <v>#N/A</v>
      </c>
      <c r="N58" s="149"/>
      <c r="O58" s="150">
        <v>79035</v>
      </c>
      <c r="P58" s="135" t="str">
        <f>IFERROR(VLOOKUP(O58,DESCRIPTIONS,3,FALSE), "")</f>
        <v>CUSTODIAN</v>
      </c>
      <c r="Q58" s="138">
        <f>IFERROR(VLOOKUP(O58,DESCRIPTIONS,9,FALSE), "")</f>
        <v>1001</v>
      </c>
      <c r="R58" s="16"/>
      <c r="S58" s="154">
        <f t="shared" si="32"/>
        <v>0</v>
      </c>
      <c r="T58" s="155">
        <f t="shared" si="33"/>
        <v>0</v>
      </c>
      <c r="U58" s="7"/>
      <c r="V58" s="200"/>
      <c r="W58" s="201"/>
      <c r="X58" s="201"/>
      <c r="Y58" s="202"/>
      <c r="Z58" s="202"/>
      <c r="AA58" s="203"/>
      <c r="AB58" s="204"/>
    </row>
    <row r="59" spans="1:36" ht="16.5" customHeight="1" thickBot="1" x14ac:dyDescent="0.25">
      <c r="A59" s="56"/>
      <c r="B59" s="57" t="s">
        <v>14</v>
      </c>
      <c r="C59" s="63">
        <f>SUM(C48:C58)</f>
        <v>0</v>
      </c>
      <c r="D59" s="35"/>
      <c r="E59" s="145" t="str">
        <f>IFERROR(VLOOKUP(D59,DESCRIPTIONS,2), "")</f>
        <v/>
      </c>
      <c r="F59" s="41" t="e">
        <f t="shared" si="28"/>
        <v>#N/A</v>
      </c>
      <c r="G59" s="13"/>
      <c r="H59" s="6"/>
      <c r="I59" s="54"/>
      <c r="J59" s="4"/>
      <c r="K59" s="177"/>
      <c r="L59" s="66"/>
      <c r="M59" s="32" t="e">
        <f t="shared" si="29"/>
        <v>#N/A</v>
      </c>
      <c r="N59" s="149"/>
      <c r="O59" s="150"/>
      <c r="P59" s="135" t="str">
        <f>IFERROR(VLOOKUP(O59,DESCRIPTIONS,3,FALSE), "")</f>
        <v/>
      </c>
      <c r="Q59" s="138" t="str">
        <f>IFERROR(VLOOKUP(O59,DESCRIPTIONS,9,FALSE), "")</f>
        <v/>
      </c>
      <c r="R59" s="16"/>
      <c r="S59" s="154">
        <f t="shared" si="32"/>
        <v>0</v>
      </c>
      <c r="T59" s="155">
        <f t="shared" ref="T59:T60" si="34">R59-S59</f>
        <v>0</v>
      </c>
      <c r="U59" s="7"/>
      <c r="V59" s="200"/>
      <c r="W59" s="201"/>
      <c r="X59" s="201"/>
      <c r="Y59" s="202"/>
      <c r="Z59" s="202"/>
      <c r="AA59" s="203"/>
      <c r="AB59" s="204"/>
      <c r="AJ59" s="128"/>
    </row>
    <row r="60" spans="1:36" ht="16.5" customHeight="1" thickBot="1" x14ac:dyDescent="0.25">
      <c r="G60" s="13"/>
      <c r="H60" s="6"/>
      <c r="I60" s="54"/>
      <c r="J60" s="4"/>
      <c r="K60" s="177"/>
      <c r="L60" s="66"/>
      <c r="M60" s="32" t="e">
        <f t="shared" si="29"/>
        <v>#N/A</v>
      </c>
      <c r="N60" s="149"/>
      <c r="O60" s="150"/>
      <c r="P60" s="135" t="str">
        <f>IFERROR(VLOOKUP(O60,DESCRIPTIONS,3,FALSE), "")</f>
        <v/>
      </c>
      <c r="Q60" s="138" t="str">
        <f>IFERROR(VLOOKUP(O60,DESCRIPTIONS,9,FALSE), "")</f>
        <v/>
      </c>
      <c r="R60" s="16"/>
      <c r="S60" s="154">
        <f t="shared" si="32"/>
        <v>0</v>
      </c>
      <c r="T60" s="155">
        <f t="shared" si="34"/>
        <v>0</v>
      </c>
      <c r="U60" s="7"/>
      <c r="V60" s="200"/>
      <c r="W60" s="201"/>
      <c r="X60" s="201"/>
      <c r="Y60" s="202"/>
      <c r="Z60" s="202"/>
      <c r="AA60" s="203"/>
      <c r="AB60" s="204"/>
      <c r="AE60" s="128"/>
      <c r="AF60" s="128"/>
      <c r="AG60" s="128"/>
      <c r="AH60" s="128"/>
      <c r="AI60" s="128"/>
      <c r="AJ60" s="128"/>
    </row>
    <row r="61" spans="1:36" ht="16.5" customHeight="1" thickBot="1" x14ac:dyDescent="0.25">
      <c r="A61" s="197" t="s">
        <v>110</v>
      </c>
      <c r="B61" s="198"/>
      <c r="C61" s="198"/>
      <c r="D61" s="198"/>
      <c r="E61" s="199"/>
      <c r="F61" s="90"/>
      <c r="G61" s="13"/>
      <c r="H61" s="6"/>
      <c r="I61" s="54"/>
      <c r="J61" s="4"/>
      <c r="K61" s="177"/>
      <c r="L61" s="66"/>
      <c r="M61" s="32" t="e">
        <f t="shared" si="29"/>
        <v>#N/A</v>
      </c>
      <c r="N61" s="151"/>
      <c r="O61" s="152"/>
      <c r="P61" s="153"/>
      <c r="Q61" s="47" t="s">
        <v>14</v>
      </c>
      <c r="R61" s="48">
        <f>SUM(R56:R60)</f>
        <v>0</v>
      </c>
      <c r="S61" s="48">
        <f>SUM(S56:S60)</f>
        <v>0</v>
      </c>
      <c r="T61" s="49">
        <f>R61-S61</f>
        <v>0</v>
      </c>
      <c r="U61" s="7"/>
      <c r="V61" s="212"/>
      <c r="W61" s="213"/>
      <c r="X61" s="213"/>
      <c r="Y61" s="214"/>
      <c r="Z61" s="214"/>
      <c r="AA61" s="215"/>
      <c r="AB61" s="216"/>
      <c r="AE61" s="128"/>
      <c r="AF61" s="128"/>
      <c r="AG61" s="128"/>
      <c r="AH61" s="128"/>
      <c r="AI61" s="128"/>
      <c r="AJ61" s="128"/>
    </row>
    <row r="62" spans="1:36" ht="16.5" customHeight="1" thickBot="1" x14ac:dyDescent="0.3">
      <c r="A62" s="23"/>
      <c r="B62" s="24" t="s">
        <v>13</v>
      </c>
      <c r="C62" s="25" t="s">
        <v>32</v>
      </c>
      <c r="D62" s="25" t="s">
        <v>30</v>
      </c>
      <c r="E62" s="26" t="s">
        <v>8</v>
      </c>
      <c r="F62" s="52"/>
      <c r="G62" s="13"/>
      <c r="H62" s="56"/>
      <c r="I62" s="57" t="s">
        <v>14</v>
      </c>
      <c r="J62" s="63">
        <f>SUM(J48:J61)</f>
        <v>0</v>
      </c>
      <c r="K62" s="35"/>
      <c r="L62" s="104"/>
      <c r="M62" s="32" t="e">
        <f t="shared" si="29"/>
        <v>#N/A</v>
      </c>
      <c r="U62" s="7"/>
      <c r="W62" s="14"/>
    </row>
    <row r="63" spans="1:36" ht="16.5" customHeight="1" thickBot="1" x14ac:dyDescent="0.3">
      <c r="A63" s="45"/>
      <c r="B63" s="54"/>
      <c r="C63" s="4"/>
      <c r="D63" s="137">
        <v>91095</v>
      </c>
      <c r="E63" s="145" t="str">
        <f t="shared" ref="E63:E83" si="35">IFERROR(VLOOKUP(D63,DESCRIPTIONS,3), "")</f>
        <v>COORDINATOR SR-BREVARD AF</v>
      </c>
      <c r="F63" s="31">
        <f t="shared" ref="F63:F84" si="36">VLOOKUP(D63,DESCRIPTIONS,5)</f>
        <v>70</v>
      </c>
      <c r="G63" s="13"/>
      <c r="M63" s="14"/>
      <c r="U63" s="7"/>
      <c r="W63" s="14"/>
    </row>
    <row r="64" spans="1:36" ht="16.5" customHeight="1" thickBot="1" x14ac:dyDescent="0.3">
      <c r="A64" s="45"/>
      <c r="B64" s="54"/>
      <c r="C64" s="4"/>
      <c r="D64" s="137">
        <v>91084</v>
      </c>
      <c r="E64" s="145" t="str">
        <f t="shared" si="35"/>
        <v>COORDINATOR-BREVARD AFTER</v>
      </c>
      <c r="F64" s="31">
        <f t="shared" si="36"/>
        <v>70</v>
      </c>
      <c r="G64" s="13"/>
      <c r="H64" s="197" t="s">
        <v>109</v>
      </c>
      <c r="I64" s="198"/>
      <c r="J64" s="198"/>
      <c r="K64" s="198"/>
      <c r="L64" s="199"/>
      <c r="M64" s="22"/>
      <c r="U64" s="7"/>
      <c r="W64" s="14"/>
    </row>
    <row r="65" spans="1:28" ht="16.5" customHeight="1" thickBot="1" x14ac:dyDescent="0.3">
      <c r="A65" s="45"/>
      <c r="B65" s="54"/>
      <c r="C65" s="4"/>
      <c r="D65" s="12"/>
      <c r="E65" s="145" t="str">
        <f t="shared" si="35"/>
        <v/>
      </c>
      <c r="F65" s="31" t="e">
        <f t="shared" si="36"/>
        <v>#N/A</v>
      </c>
      <c r="G65" s="13"/>
      <c r="H65" s="28"/>
      <c r="I65" s="24" t="s">
        <v>13</v>
      </c>
      <c r="J65" s="25" t="s">
        <v>32</v>
      </c>
      <c r="K65" s="25" t="s">
        <v>30</v>
      </c>
      <c r="L65" s="26" t="s">
        <v>8</v>
      </c>
      <c r="M65" s="26" t="s">
        <v>31</v>
      </c>
      <c r="N65" s="217" t="s">
        <v>39</v>
      </c>
      <c r="O65" s="218"/>
      <c r="P65" s="218"/>
      <c r="Q65" s="218"/>
      <c r="R65" s="218"/>
      <c r="S65" s="218"/>
      <c r="T65" s="218"/>
      <c r="U65" s="218"/>
      <c r="V65" s="218"/>
      <c r="W65" s="218"/>
      <c r="X65" s="218"/>
      <c r="Y65" s="218"/>
      <c r="Z65" s="218"/>
      <c r="AA65" s="218"/>
      <c r="AB65" s="219"/>
    </row>
    <row r="66" spans="1:28" ht="16.5" customHeight="1" thickBot="1" x14ac:dyDescent="0.3">
      <c r="A66" s="45"/>
      <c r="B66" s="54"/>
      <c r="C66" s="4"/>
      <c r="D66" s="12"/>
      <c r="E66" s="145" t="str">
        <f t="shared" si="35"/>
        <v/>
      </c>
      <c r="F66" s="31" t="e">
        <f t="shared" si="36"/>
        <v>#N/A</v>
      </c>
      <c r="G66" s="13"/>
      <c r="H66" s="6"/>
      <c r="I66" s="54"/>
      <c r="J66" s="4"/>
      <c r="K66" s="137">
        <v>79033</v>
      </c>
      <c r="L66" s="145" t="str">
        <f t="shared" ref="L66:L83" si="37">IFERROR(VLOOKUP(K66,DESCRIPTIONS,3), "")</f>
        <v>HEAD CUST II</v>
      </c>
      <c r="M66" s="32">
        <f t="shared" ref="M66:M84" si="38">VLOOKUP(K66,DESCRIPTIONS,5)</f>
        <v>90</v>
      </c>
      <c r="N66" s="220"/>
      <c r="O66" s="221"/>
      <c r="P66" s="221"/>
      <c r="Q66" s="221"/>
      <c r="R66" s="221"/>
      <c r="S66" s="221"/>
      <c r="T66" s="221"/>
      <c r="U66" s="221"/>
      <c r="V66" s="221"/>
      <c r="W66" s="221"/>
      <c r="X66" s="221"/>
      <c r="Y66" s="221"/>
      <c r="Z66" s="221"/>
      <c r="AA66" s="221"/>
      <c r="AB66" s="222"/>
    </row>
    <row r="67" spans="1:28" ht="16.5" customHeight="1" thickBot="1" x14ac:dyDescent="0.3">
      <c r="A67" s="45"/>
      <c r="B67" s="54"/>
      <c r="C67" s="4"/>
      <c r="D67" s="12"/>
      <c r="E67" s="145" t="str">
        <f t="shared" si="35"/>
        <v/>
      </c>
      <c r="F67" s="31" t="e">
        <f t="shared" si="36"/>
        <v>#N/A</v>
      </c>
      <c r="G67" s="13"/>
      <c r="H67" s="6"/>
      <c r="I67" s="54"/>
      <c r="J67" s="4"/>
      <c r="K67" s="137">
        <v>79034</v>
      </c>
      <c r="L67" s="145" t="str">
        <f t="shared" si="37"/>
        <v>HEAD CUST I</v>
      </c>
      <c r="M67" s="32">
        <f t="shared" si="38"/>
        <v>90</v>
      </c>
      <c r="N67" s="111"/>
      <c r="O67" s="112"/>
      <c r="P67" s="112"/>
      <c r="Q67" s="112"/>
      <c r="R67" s="112"/>
      <c r="S67" s="112"/>
      <c r="T67" s="112"/>
      <c r="U67" s="112"/>
      <c r="V67" s="112"/>
      <c r="W67" s="112"/>
      <c r="X67" s="113" t="s">
        <v>771</v>
      </c>
      <c r="Y67" s="223" t="s">
        <v>772</v>
      </c>
      <c r="Z67" s="223"/>
      <c r="AA67" s="223" t="s">
        <v>773</v>
      </c>
      <c r="AB67" s="224"/>
    </row>
    <row r="68" spans="1:28" ht="16.5" customHeight="1" thickBot="1" x14ac:dyDescent="0.3">
      <c r="A68" s="45"/>
      <c r="B68" s="54"/>
      <c r="C68" s="4"/>
      <c r="D68" s="12"/>
      <c r="E68" s="145" t="str">
        <f t="shared" si="35"/>
        <v/>
      </c>
      <c r="F68" s="31" t="e">
        <f t="shared" si="36"/>
        <v>#N/A</v>
      </c>
      <c r="G68" s="13"/>
      <c r="H68" s="6"/>
      <c r="I68" s="54"/>
      <c r="J68" s="4"/>
      <c r="K68" s="12"/>
      <c r="L68" s="145" t="str">
        <f t="shared" si="37"/>
        <v/>
      </c>
      <c r="M68" s="32" t="e">
        <f t="shared" si="38"/>
        <v>#N/A</v>
      </c>
      <c r="N68" s="114"/>
      <c r="O68" s="240" t="s">
        <v>106</v>
      </c>
      <c r="P68" s="240"/>
      <c r="Q68" s="240"/>
      <c r="R68" s="240"/>
      <c r="S68" s="240"/>
      <c r="T68" s="240"/>
      <c r="U68" s="240"/>
      <c r="V68" s="129"/>
      <c r="W68" s="226"/>
      <c r="X68" s="239"/>
      <c r="Y68" s="206">
        <f>SUMIF($F$7:$F$10,55,$C$7:$C$10)+SUMIF($M$7:$M$22,55,$J$7:$J$22)+SUMIF(F$15:$F$42,55,$C$15:$C$42)+SUMIF($M$27:$M$42,55,$J$27:$J$42)+SUMIF($F$63:$F$83,55,$C$63:$C$83)+SUMIF($F$48:$F$58,55,$C$48:$C$58)+SUMIF($M$48:$M$61,55,$J$48:$J$61)+SUMIF($M$66:$M$83,55,$J$66:$J$83)</f>
        <v>0</v>
      </c>
      <c r="Z68" s="206"/>
      <c r="AA68" s="206">
        <f>X68-Y68</f>
        <v>0</v>
      </c>
      <c r="AB68" s="207"/>
    </row>
    <row r="69" spans="1:28" ht="16.5" customHeight="1" thickBot="1" x14ac:dyDescent="0.3">
      <c r="A69" s="45"/>
      <c r="B69" s="54"/>
      <c r="C69" s="4"/>
      <c r="D69" s="12"/>
      <c r="E69" s="145" t="str">
        <f t="shared" si="35"/>
        <v/>
      </c>
      <c r="F69" s="31" t="e">
        <f t="shared" si="36"/>
        <v>#N/A</v>
      </c>
      <c r="G69" s="13"/>
      <c r="H69" s="6"/>
      <c r="I69" s="54"/>
      <c r="J69" s="4"/>
      <c r="K69" s="12"/>
      <c r="L69" s="145" t="str">
        <f t="shared" si="37"/>
        <v/>
      </c>
      <c r="M69" s="32" t="e">
        <f t="shared" si="38"/>
        <v>#N/A</v>
      </c>
      <c r="N69" s="114"/>
      <c r="O69" s="225"/>
      <c r="P69" s="225"/>
      <c r="Q69" s="225"/>
      <c r="R69" s="225"/>
      <c r="S69" s="225"/>
      <c r="T69" s="225"/>
      <c r="U69" s="225"/>
      <c r="V69" s="130"/>
      <c r="W69" s="226"/>
      <c r="X69" s="205"/>
      <c r="Y69" s="206"/>
      <c r="Z69" s="206"/>
      <c r="AA69" s="206"/>
      <c r="AB69" s="207"/>
    </row>
    <row r="70" spans="1:28" ht="16.5" customHeight="1" thickBot="1" x14ac:dyDescent="0.3">
      <c r="A70" s="45"/>
      <c r="B70" s="54"/>
      <c r="C70" s="4"/>
      <c r="D70" s="12"/>
      <c r="E70" s="145" t="str">
        <f t="shared" si="35"/>
        <v/>
      </c>
      <c r="F70" s="31" t="e">
        <f t="shared" si="36"/>
        <v>#N/A</v>
      </c>
      <c r="G70" s="13"/>
      <c r="H70" s="6"/>
      <c r="I70" s="54"/>
      <c r="J70" s="4"/>
      <c r="K70" s="12"/>
      <c r="L70" s="145" t="str">
        <f t="shared" si="37"/>
        <v/>
      </c>
      <c r="M70" s="32" t="e">
        <f t="shared" si="38"/>
        <v>#N/A</v>
      </c>
      <c r="N70" s="114"/>
      <c r="O70" s="225" t="s">
        <v>111</v>
      </c>
      <c r="P70" s="225"/>
      <c r="Q70" s="225"/>
      <c r="R70" s="225"/>
      <c r="S70" s="225"/>
      <c r="T70" s="225"/>
      <c r="U70" s="131"/>
      <c r="V70" s="131"/>
      <c r="W70" s="226"/>
      <c r="X70" s="205"/>
      <c r="Y70" s="206">
        <f>SUMIF($F$7:$F$10,60,$C$7:$C$10)+SUMIF($M$7:$M$22,60,$J$7:$J$22)+SUMIF(F$15:$F$42,60,$C$15:$C$42)+SUMIF($M$27:$M$42,60,$J$27:$J$42)+SUMIF($F$63:$F$83,60,$C$63:$C$83)+SUMIF($F$48:$F$58,60,$C$48:$C$58)+SUMIF($M$48:$M$61,60,$J$48:$J$61)+SUMIF($M$66:$M$83,60,$J$66:$J$83)</f>
        <v>0</v>
      </c>
      <c r="Z70" s="206"/>
      <c r="AA70" s="206">
        <f t="shared" ref="AA70" si="39">X70-Y70</f>
        <v>0</v>
      </c>
      <c r="AB70" s="207"/>
    </row>
    <row r="71" spans="1:28" ht="16.5" customHeight="1" thickBot="1" x14ac:dyDescent="0.3">
      <c r="A71" s="45"/>
      <c r="B71" s="54"/>
      <c r="C71" s="4"/>
      <c r="D71" s="12"/>
      <c r="E71" s="145" t="str">
        <f t="shared" si="35"/>
        <v/>
      </c>
      <c r="F71" s="31" t="e">
        <f t="shared" si="36"/>
        <v>#N/A</v>
      </c>
      <c r="G71" s="13"/>
      <c r="H71" s="6"/>
      <c r="I71" s="54"/>
      <c r="J71" s="4"/>
      <c r="K71" s="12"/>
      <c r="L71" s="145" t="str">
        <f t="shared" si="37"/>
        <v/>
      </c>
      <c r="M71" s="32" t="e">
        <f t="shared" si="38"/>
        <v>#N/A</v>
      </c>
      <c r="N71" s="114"/>
      <c r="O71" s="225"/>
      <c r="P71" s="225"/>
      <c r="Q71" s="225"/>
      <c r="R71" s="225"/>
      <c r="S71" s="225"/>
      <c r="T71" s="225"/>
      <c r="U71" s="131"/>
      <c r="V71" s="131"/>
      <c r="W71" s="226"/>
      <c r="X71" s="205"/>
      <c r="Y71" s="206"/>
      <c r="Z71" s="206"/>
      <c r="AA71" s="206"/>
      <c r="AB71" s="207"/>
    </row>
    <row r="72" spans="1:28" ht="16.5" customHeight="1" thickBot="1" x14ac:dyDescent="0.3">
      <c r="A72" s="45"/>
      <c r="B72" s="54"/>
      <c r="C72" s="4"/>
      <c r="D72" s="12"/>
      <c r="E72" s="145" t="str">
        <f t="shared" si="35"/>
        <v/>
      </c>
      <c r="F72" s="31" t="e">
        <f t="shared" si="36"/>
        <v>#N/A</v>
      </c>
      <c r="G72" s="13"/>
      <c r="H72" s="6"/>
      <c r="I72" s="54"/>
      <c r="J72" s="4"/>
      <c r="K72" s="12"/>
      <c r="L72" s="145" t="str">
        <f t="shared" si="37"/>
        <v/>
      </c>
      <c r="M72" s="32" t="e">
        <f t="shared" si="38"/>
        <v>#N/A</v>
      </c>
      <c r="N72" s="114"/>
      <c r="O72" s="225" t="s">
        <v>823</v>
      </c>
      <c r="P72" s="225"/>
      <c r="Q72" s="225"/>
      <c r="R72" s="225"/>
      <c r="S72" s="225"/>
      <c r="T72" s="225"/>
      <c r="U72" s="225"/>
      <c r="V72" s="130"/>
      <c r="W72" s="226"/>
      <c r="X72" s="205"/>
      <c r="Y72" s="206">
        <f>SUMIF($F$7:$F$10,65,$C$7:$C$10)+SUMIF($M$7:$M$22,65,$J$7:$J$22)+SUMIF(F$15:$F$42,65,$C$15:$C$42)+SUMIF($M$27:$M$42,65,$J$27:$J$42)+SUMIF($F$63:$F$83,65,$C$63:$C$83)+SUMIF($F$48:$F$58,65,$C$48:$C$58)+SUMIF($M$48:$M$61,65,$J$48:$J$61)+SUMIF($M$66:$M$83,65,$J$66:$J$83)</f>
        <v>0</v>
      </c>
      <c r="Z72" s="206"/>
      <c r="AA72" s="206">
        <f t="shared" ref="AA72" si="40">X72-Y72</f>
        <v>0</v>
      </c>
      <c r="AB72" s="207"/>
    </row>
    <row r="73" spans="1:28" ht="16.5" customHeight="1" thickBot="1" x14ac:dyDescent="0.3">
      <c r="A73" s="6"/>
      <c r="B73" s="54"/>
      <c r="C73" s="4"/>
      <c r="D73" s="12"/>
      <c r="E73" s="145" t="str">
        <f t="shared" si="35"/>
        <v/>
      </c>
      <c r="F73" s="31" t="e">
        <f t="shared" si="36"/>
        <v>#N/A</v>
      </c>
      <c r="G73" s="13"/>
      <c r="H73" s="6"/>
      <c r="I73" s="54"/>
      <c r="J73" s="4"/>
      <c r="K73" s="12"/>
      <c r="L73" s="145" t="str">
        <f t="shared" si="37"/>
        <v/>
      </c>
      <c r="M73" s="32" t="e">
        <f t="shared" si="38"/>
        <v>#N/A</v>
      </c>
      <c r="N73" s="114"/>
      <c r="O73" s="225"/>
      <c r="P73" s="225"/>
      <c r="Q73" s="225"/>
      <c r="R73" s="225"/>
      <c r="S73" s="225"/>
      <c r="T73" s="225"/>
      <c r="U73" s="225"/>
      <c r="V73" s="130"/>
      <c r="W73" s="226"/>
      <c r="X73" s="205"/>
      <c r="Y73" s="206"/>
      <c r="Z73" s="206"/>
      <c r="AA73" s="206"/>
      <c r="AB73" s="207"/>
    </row>
    <row r="74" spans="1:28" ht="16.5" customHeight="1" thickBot="1" x14ac:dyDescent="0.3">
      <c r="A74" s="6"/>
      <c r="B74" s="54"/>
      <c r="C74" s="4"/>
      <c r="D74" s="12"/>
      <c r="E74" s="145" t="str">
        <f t="shared" si="35"/>
        <v/>
      </c>
      <c r="F74" s="31" t="e">
        <f t="shared" si="36"/>
        <v>#N/A</v>
      </c>
      <c r="G74" s="13"/>
      <c r="H74" s="6"/>
      <c r="I74" s="54"/>
      <c r="J74" s="4"/>
      <c r="K74" s="12"/>
      <c r="L74" s="145"/>
      <c r="M74" s="32" t="e">
        <f t="shared" si="38"/>
        <v>#N/A</v>
      </c>
      <c r="N74" s="114"/>
      <c r="O74" s="225" t="s">
        <v>110</v>
      </c>
      <c r="P74" s="225"/>
      <c r="Q74" s="225"/>
      <c r="R74" s="225"/>
      <c r="S74" s="225"/>
      <c r="T74" s="225"/>
      <c r="U74" s="130"/>
      <c r="V74" s="130"/>
      <c r="W74" s="226"/>
      <c r="X74" s="205"/>
      <c r="Y74" s="206">
        <f>SUMIF($F$7:$F$10,70,$C$7:$C$10)+SUMIF($M$7:$M$22,70,$J$7:$J$22)+SUMIF(F$15:$F$42,70,$C$15:$C$42)+SUMIF($M$27:$M$42,70,$J$27:$J$42)+SUMIF($F$63:$F$83,70,$C$63:$C$83)+SUMIF($F$48:$F$58,70,$C$48:$C$58)+SUMIF($M$48:$M$61,70,$J$48:$J$61)+SUMIF($M$66:$M$83,70,$J$66:$J$83)</f>
        <v>0</v>
      </c>
      <c r="Z74" s="206"/>
      <c r="AA74" s="206">
        <f t="shared" ref="AA74" si="41">X74-Y74</f>
        <v>0</v>
      </c>
      <c r="AB74" s="207"/>
    </row>
    <row r="75" spans="1:28" ht="16.5" customHeight="1" thickBot="1" x14ac:dyDescent="0.3">
      <c r="A75" s="6"/>
      <c r="B75" s="54"/>
      <c r="C75" s="4"/>
      <c r="D75" s="12"/>
      <c r="E75" s="145" t="str">
        <f t="shared" si="35"/>
        <v/>
      </c>
      <c r="F75" s="31" t="e">
        <f t="shared" si="36"/>
        <v>#N/A</v>
      </c>
      <c r="G75" s="13"/>
      <c r="H75" s="6"/>
      <c r="I75" s="54"/>
      <c r="J75" s="4"/>
      <c r="K75" s="12"/>
      <c r="L75" s="145"/>
      <c r="M75" s="32" t="e">
        <f t="shared" si="38"/>
        <v>#N/A</v>
      </c>
      <c r="N75" s="114"/>
      <c r="O75" s="225"/>
      <c r="P75" s="225"/>
      <c r="Q75" s="225"/>
      <c r="R75" s="225"/>
      <c r="S75" s="225"/>
      <c r="T75" s="225"/>
      <c r="U75" s="130"/>
      <c r="V75" s="130"/>
      <c r="W75" s="226"/>
      <c r="X75" s="205"/>
      <c r="Y75" s="206"/>
      <c r="Z75" s="206"/>
      <c r="AA75" s="206"/>
      <c r="AB75" s="207"/>
    </row>
    <row r="76" spans="1:28" ht="16.5" customHeight="1" thickBot="1" x14ac:dyDescent="0.3">
      <c r="A76" s="6"/>
      <c r="B76" s="54"/>
      <c r="C76" s="4"/>
      <c r="D76" s="12"/>
      <c r="E76" s="145" t="str">
        <f t="shared" si="35"/>
        <v/>
      </c>
      <c r="F76" s="31" t="e">
        <f t="shared" si="36"/>
        <v>#N/A</v>
      </c>
      <c r="G76" s="13"/>
      <c r="H76" s="6"/>
      <c r="I76" s="54"/>
      <c r="J76" s="4"/>
      <c r="K76" s="12"/>
      <c r="L76" s="145" t="str">
        <f t="shared" si="37"/>
        <v/>
      </c>
      <c r="M76" s="32" t="e">
        <f t="shared" si="38"/>
        <v>#N/A</v>
      </c>
      <c r="N76" s="114"/>
      <c r="O76" s="225" t="s">
        <v>107</v>
      </c>
      <c r="P76" s="225"/>
      <c r="Q76" s="225"/>
      <c r="R76" s="225"/>
      <c r="S76" s="225"/>
      <c r="T76" s="225"/>
      <c r="U76" s="130"/>
      <c r="V76" s="130"/>
      <c r="W76" s="226"/>
      <c r="X76" s="205"/>
      <c r="Y76" s="206">
        <f>SUMIF($F$7:$F$10,75,$C$7:$C$10)+SUMIF($M$7:$M$22,75,$J$7:$J$22)+SUMIF(F$15:$F$42,75,$C$15:$C$42)+SUMIF($M$27:$M$42,75,$J$27:$J$42)+SUMIF($F$63:$F$83,75,$C$63:$C$83)+SUMIF($F$48:$F$58,75,$C$48:$C$58)+SUMIF($M$48:$M$61,75,$J$48:$J$61)+SUMIF($M$66:$M$83,75,$J$66:$J$83)</f>
        <v>0</v>
      </c>
      <c r="Z76" s="206"/>
      <c r="AA76" s="206">
        <f t="shared" ref="AA76" si="42">X76-Y76</f>
        <v>0</v>
      </c>
      <c r="AB76" s="207"/>
    </row>
    <row r="77" spans="1:28" ht="16.5" customHeight="1" thickBot="1" x14ac:dyDescent="0.3">
      <c r="A77" s="6"/>
      <c r="B77" s="54"/>
      <c r="C77" s="4"/>
      <c r="D77" s="12"/>
      <c r="E77" s="145" t="str">
        <f t="shared" si="35"/>
        <v/>
      </c>
      <c r="F77" s="31" t="e">
        <f t="shared" si="36"/>
        <v>#N/A</v>
      </c>
      <c r="G77" s="13"/>
      <c r="H77" s="6"/>
      <c r="I77" s="54"/>
      <c r="J77" s="4"/>
      <c r="K77" s="12"/>
      <c r="L77" s="145" t="str">
        <f t="shared" si="37"/>
        <v/>
      </c>
      <c r="M77" s="32" t="e">
        <f t="shared" si="38"/>
        <v>#N/A</v>
      </c>
      <c r="N77" s="114"/>
      <c r="O77" s="225"/>
      <c r="P77" s="225"/>
      <c r="Q77" s="225"/>
      <c r="R77" s="225"/>
      <c r="S77" s="225"/>
      <c r="T77" s="225"/>
      <c r="U77" s="130"/>
      <c r="V77" s="130"/>
      <c r="W77" s="226"/>
      <c r="X77" s="205"/>
      <c r="Y77" s="206"/>
      <c r="Z77" s="206"/>
      <c r="AA77" s="206"/>
      <c r="AB77" s="207"/>
    </row>
    <row r="78" spans="1:28" ht="16.5" customHeight="1" thickBot="1" x14ac:dyDescent="0.3">
      <c r="A78" s="6"/>
      <c r="B78" s="54"/>
      <c r="C78" s="4"/>
      <c r="D78" s="12"/>
      <c r="E78" s="145" t="str">
        <f t="shared" si="35"/>
        <v/>
      </c>
      <c r="F78" s="31" t="e">
        <f t="shared" si="36"/>
        <v>#N/A</v>
      </c>
      <c r="G78" s="13"/>
      <c r="H78" s="6"/>
      <c r="I78" s="54"/>
      <c r="J78" s="4"/>
      <c r="K78" s="12"/>
      <c r="L78" s="145" t="str">
        <f t="shared" si="37"/>
        <v/>
      </c>
      <c r="M78" s="32" t="e">
        <f t="shared" si="38"/>
        <v>#N/A</v>
      </c>
      <c r="N78" s="114"/>
      <c r="O78" s="225" t="s">
        <v>108</v>
      </c>
      <c r="P78" s="225"/>
      <c r="Q78" s="225"/>
      <c r="R78" s="225"/>
      <c r="S78" s="225"/>
      <c r="T78" s="225"/>
      <c r="U78" s="130"/>
      <c r="V78" s="130"/>
      <c r="W78" s="226"/>
      <c r="X78" s="205"/>
      <c r="Y78" s="206">
        <f>SUMIF($F$7:$F$10,80,$C$7:$C$10)+SUMIF($M$7:$M$22,80,$J$7:$J$22)+SUMIF(F$15:$F$42,80,$C$15:$C$42)+SUMIF($M$27:$M$42,80,$J$27:$J$42)+SUMIF($F$63:$F$83,80,$C$63:$C$83)+SUMIF($F$48:$F$58,80,$C$48:$C$58)+SUMIF($M$48:$M$61,80,$J$48:$J$61)+SUMIF($M$66:$M$83,80,$J$66:$J$83)</f>
        <v>0</v>
      </c>
      <c r="Z78" s="206"/>
      <c r="AA78" s="206">
        <f t="shared" ref="AA78" si="43">X78-Y78</f>
        <v>0</v>
      </c>
      <c r="AB78" s="207"/>
    </row>
    <row r="79" spans="1:28" ht="16.5" customHeight="1" thickBot="1" x14ac:dyDescent="0.3">
      <c r="A79" s="6"/>
      <c r="B79" s="54"/>
      <c r="C79" s="4"/>
      <c r="D79" s="12"/>
      <c r="E79" s="145" t="str">
        <f t="shared" si="35"/>
        <v/>
      </c>
      <c r="F79" s="31" t="e">
        <f t="shared" si="36"/>
        <v>#N/A</v>
      </c>
      <c r="G79" s="13"/>
      <c r="H79" s="6"/>
      <c r="I79" s="54"/>
      <c r="J79" s="4"/>
      <c r="K79" s="12"/>
      <c r="L79" s="145" t="str">
        <f t="shared" si="37"/>
        <v/>
      </c>
      <c r="M79" s="32" t="e">
        <f t="shared" si="38"/>
        <v>#N/A</v>
      </c>
      <c r="N79" s="114"/>
      <c r="O79" s="225"/>
      <c r="P79" s="225"/>
      <c r="Q79" s="225"/>
      <c r="R79" s="225"/>
      <c r="S79" s="225"/>
      <c r="T79" s="225"/>
      <c r="U79" s="130"/>
      <c r="V79" s="130"/>
      <c r="W79" s="226"/>
      <c r="X79" s="205"/>
      <c r="Y79" s="206"/>
      <c r="Z79" s="206"/>
      <c r="AA79" s="206"/>
      <c r="AB79" s="207"/>
    </row>
    <row r="80" spans="1:28" ht="16.5" customHeight="1" thickBot="1" x14ac:dyDescent="0.3">
      <c r="A80" s="6"/>
      <c r="B80" s="54"/>
      <c r="C80" s="4"/>
      <c r="D80" s="12"/>
      <c r="E80" s="145" t="str">
        <f t="shared" si="35"/>
        <v/>
      </c>
      <c r="F80" s="31" t="e">
        <f t="shared" si="36"/>
        <v>#N/A</v>
      </c>
      <c r="G80" s="13"/>
      <c r="H80" s="6"/>
      <c r="I80" s="54"/>
      <c r="J80" s="4"/>
      <c r="K80" s="12"/>
      <c r="L80" s="145" t="str">
        <f t="shared" si="37"/>
        <v/>
      </c>
      <c r="M80" s="32" t="e">
        <f t="shared" si="38"/>
        <v>#N/A</v>
      </c>
      <c r="N80" s="114"/>
      <c r="O80" s="225" t="s">
        <v>109</v>
      </c>
      <c r="P80" s="225"/>
      <c r="Q80" s="225"/>
      <c r="R80" s="225"/>
      <c r="S80" s="225"/>
      <c r="T80" s="225"/>
      <c r="U80" s="225"/>
      <c r="V80" s="225"/>
      <c r="W80" s="226"/>
      <c r="X80" s="205"/>
      <c r="Y80" s="206">
        <f>SUMIF($F$7:$F$10,90,$C$7:$C$10)+SUMIF($M$7:$M$22,90,$J$7:$J$22)+SUMIF(F$15:$F$42,90,$C$15:$C$42)+SUMIF($M$27:$M$42,90,$J$27:$J$42)+SUMIF($F$63:$F$83,90,$C$63:$C$83)+SUMIF($F$48:$F$58,90,$C$48:$C$58)+SUMIF($M$48:$M$61,90,$J$48:$J$61)+SUMIF($M$66:$M$83,90,$J$66:$J$83)</f>
        <v>0</v>
      </c>
      <c r="Z80" s="206"/>
      <c r="AA80" s="206">
        <f t="shared" ref="AA80" si="44">X80-Y80</f>
        <v>0</v>
      </c>
      <c r="AB80" s="207"/>
    </row>
    <row r="81" spans="1:28" ht="16.5" customHeight="1" thickBot="1" x14ac:dyDescent="0.3">
      <c r="A81" s="6"/>
      <c r="B81" s="54"/>
      <c r="C81" s="4"/>
      <c r="D81" s="12"/>
      <c r="E81" s="145" t="str">
        <f t="shared" si="35"/>
        <v/>
      </c>
      <c r="F81" s="31" t="e">
        <f t="shared" si="36"/>
        <v>#N/A</v>
      </c>
      <c r="G81" s="13"/>
      <c r="H81" s="6"/>
      <c r="I81" s="54"/>
      <c r="J81" s="4"/>
      <c r="K81" s="12"/>
      <c r="L81" s="145" t="str">
        <f t="shared" si="37"/>
        <v/>
      </c>
      <c r="M81" s="32" t="e">
        <f t="shared" si="38"/>
        <v>#N/A</v>
      </c>
      <c r="N81" s="114"/>
      <c r="O81" s="225"/>
      <c r="P81" s="225"/>
      <c r="Q81" s="225"/>
      <c r="R81" s="225"/>
      <c r="S81" s="225"/>
      <c r="T81" s="225"/>
      <c r="U81" s="225"/>
      <c r="V81" s="225"/>
      <c r="W81" s="226"/>
      <c r="X81" s="205"/>
      <c r="Y81" s="206"/>
      <c r="Z81" s="206"/>
      <c r="AA81" s="206"/>
      <c r="AB81" s="207"/>
    </row>
    <row r="82" spans="1:28" ht="15.75" customHeight="1" thickBot="1" x14ac:dyDescent="0.3">
      <c r="A82" s="6"/>
      <c r="B82" s="54"/>
      <c r="C82" s="4"/>
      <c r="D82" s="12"/>
      <c r="E82" s="145" t="str">
        <f t="shared" si="35"/>
        <v/>
      </c>
      <c r="F82" s="31" t="e">
        <f t="shared" si="36"/>
        <v>#N/A</v>
      </c>
      <c r="G82" s="13"/>
      <c r="H82" s="6"/>
      <c r="I82" s="54"/>
      <c r="J82" s="4"/>
      <c r="K82" s="12"/>
      <c r="L82" s="145" t="str">
        <f t="shared" si="37"/>
        <v/>
      </c>
      <c r="M82" s="32" t="e">
        <f t="shared" si="38"/>
        <v>#N/A</v>
      </c>
      <c r="N82" s="114"/>
      <c r="O82" s="115"/>
      <c r="P82" s="115"/>
      <c r="Q82" s="115"/>
      <c r="R82" s="115"/>
      <c r="S82" s="115"/>
      <c r="T82" s="115"/>
      <c r="U82" s="115"/>
      <c r="V82" s="115"/>
      <c r="W82" s="116"/>
      <c r="X82" s="117"/>
      <c r="Y82" s="118"/>
      <c r="Z82" s="118"/>
      <c r="AA82" s="118"/>
      <c r="AB82" s="119"/>
    </row>
    <row r="83" spans="1:28" ht="15.75" customHeight="1" thickBot="1" x14ac:dyDescent="0.3">
      <c r="A83" s="6"/>
      <c r="B83" s="54"/>
      <c r="C83" s="4"/>
      <c r="D83" s="12"/>
      <c r="E83" s="145" t="str">
        <f t="shared" si="35"/>
        <v/>
      </c>
      <c r="F83" s="31" t="e">
        <f t="shared" si="36"/>
        <v>#N/A</v>
      </c>
      <c r="G83" s="13"/>
      <c r="H83" s="6"/>
      <c r="I83" s="54"/>
      <c r="J83" s="4"/>
      <c r="K83" s="12"/>
      <c r="L83" s="145" t="str">
        <f t="shared" si="37"/>
        <v/>
      </c>
      <c r="M83" s="32" t="e">
        <f t="shared" si="38"/>
        <v>#N/A</v>
      </c>
      <c r="N83" s="114"/>
      <c r="O83" s="120"/>
      <c r="P83" s="120"/>
      <c r="Q83" s="120"/>
      <c r="R83" s="120"/>
      <c r="S83" s="232" t="s">
        <v>14</v>
      </c>
      <c r="T83" s="233"/>
      <c r="U83" s="233"/>
      <c r="V83" s="233"/>
      <c r="W83" s="233"/>
      <c r="X83" s="227">
        <f>SUM(X68:X81)</f>
        <v>0</v>
      </c>
      <c r="Y83" s="227">
        <f>SUM(Y68:Z81)</f>
        <v>0</v>
      </c>
      <c r="Z83" s="227"/>
      <c r="AA83" s="227">
        <f>SUM(AA68:AB81)</f>
        <v>0</v>
      </c>
      <c r="AB83" s="230"/>
    </row>
    <row r="84" spans="1:28" ht="15.75" customHeight="1" thickBot="1" x14ac:dyDescent="0.3">
      <c r="A84" s="56"/>
      <c r="B84" s="57" t="s">
        <v>14</v>
      </c>
      <c r="C84" s="63">
        <f>SUM(C63:C83)</f>
        <v>0</v>
      </c>
      <c r="D84" s="35"/>
      <c r="E84" s="156"/>
      <c r="F84" s="31" t="e">
        <f t="shared" si="36"/>
        <v>#N/A</v>
      </c>
      <c r="H84" s="56"/>
      <c r="I84" s="57" t="s">
        <v>14</v>
      </c>
      <c r="J84" s="63">
        <f>SUM(J66:J83)</f>
        <v>0</v>
      </c>
      <c r="K84" s="35"/>
      <c r="L84" s="146"/>
      <c r="M84" s="32" t="e">
        <f t="shared" si="38"/>
        <v>#N/A</v>
      </c>
      <c r="N84" s="121"/>
      <c r="O84" s="122"/>
      <c r="P84" s="122"/>
      <c r="Q84" s="122"/>
      <c r="R84" s="122"/>
      <c r="S84" s="234"/>
      <c r="T84" s="228"/>
      <c r="U84" s="228"/>
      <c r="V84" s="228"/>
      <c r="W84" s="228"/>
      <c r="X84" s="228"/>
      <c r="Y84" s="229"/>
      <c r="Z84" s="229"/>
      <c r="AA84" s="229"/>
      <c r="AB84" s="231"/>
    </row>
    <row r="85" spans="1:28" ht="15.75" customHeight="1" x14ac:dyDescent="0.25">
      <c r="B85" s="7"/>
      <c r="C85" s="15"/>
      <c r="D85" s="7"/>
      <c r="E85" s="7"/>
      <c r="M85" s="14"/>
    </row>
    <row r="86" spans="1:28" ht="15.75" customHeight="1" x14ac:dyDescent="0.25">
      <c r="B86" s="7"/>
      <c r="C86" s="15"/>
      <c r="D86" s="7"/>
      <c r="E86" s="7"/>
      <c r="M86" s="14"/>
    </row>
    <row r="87" spans="1:28" x14ac:dyDescent="0.25">
      <c r="B87" s="7"/>
      <c r="C87" s="15"/>
      <c r="D87" s="7"/>
      <c r="E87" s="7"/>
      <c r="M87" s="14"/>
    </row>
    <row r="88" spans="1:28" x14ac:dyDescent="0.25">
      <c r="B88" s="7"/>
      <c r="C88" s="15"/>
      <c r="D88" s="7"/>
      <c r="E88" s="7"/>
    </row>
    <row r="89" spans="1:28" x14ac:dyDescent="0.25">
      <c r="B89" s="7"/>
      <c r="C89" s="15"/>
      <c r="D89" s="7"/>
      <c r="E89" s="7"/>
    </row>
    <row r="90" spans="1:28" x14ac:dyDescent="0.25">
      <c r="B90" s="7"/>
      <c r="C90" s="15"/>
      <c r="D90" s="7"/>
      <c r="E90" s="7"/>
    </row>
    <row r="91" spans="1:28" x14ac:dyDescent="0.25">
      <c r="B91" s="7"/>
      <c r="C91" s="15"/>
      <c r="D91" s="7"/>
      <c r="E91" s="7"/>
    </row>
    <row r="92" spans="1:28" x14ac:dyDescent="0.25">
      <c r="B92" s="7"/>
      <c r="C92" s="15"/>
      <c r="D92" s="7"/>
      <c r="E92" s="7"/>
    </row>
    <row r="93" spans="1:28" x14ac:dyDescent="0.25">
      <c r="A93" s="51"/>
      <c r="B93" s="53"/>
      <c r="C93" s="50"/>
      <c r="D93" s="7"/>
      <c r="E93" s="7"/>
    </row>
  </sheetData>
  <sheetProtection algorithmName="SHA-512" hashValue="4EsBAhLItWFEP1F4Qrk+Sv89uaXqmTFBUVlEKm2x9Q+7tSGyDR0oZfYbrPBSbwzs2UZ08vVq5RxdhihdKhO+Lw==" saltValue="itHuXAu5zMm+HXMVb6YuCQ==" spinCount="100000" sheet="1" selectLockedCells="1"/>
  <sortState xmlns:xlrd2="http://schemas.microsoft.com/office/spreadsheetml/2017/richdata2" ref="W31:W42">
    <sortCondition ref="W31:W42"/>
  </sortState>
  <mergeCells count="105">
    <mergeCell ref="C3:E3"/>
    <mergeCell ref="J3:K3"/>
    <mergeCell ref="O3:P3"/>
    <mergeCell ref="Q3:R3"/>
    <mergeCell ref="A1:M1"/>
    <mergeCell ref="N1:AB1"/>
    <mergeCell ref="V5:AB5"/>
    <mergeCell ref="A5:E5"/>
    <mergeCell ref="H64:L64"/>
    <mergeCell ref="AA59:AB59"/>
    <mergeCell ref="N44:AB44"/>
    <mergeCell ref="AA53:AB53"/>
    <mergeCell ref="Y53:Z53"/>
    <mergeCell ref="V53:X53"/>
    <mergeCell ref="Y47:Z47"/>
    <mergeCell ref="AA47:AB47"/>
    <mergeCell ref="V50:X50"/>
    <mergeCell ref="Y50:Z50"/>
    <mergeCell ref="AA50:AB50"/>
    <mergeCell ref="V51:X51"/>
    <mergeCell ref="Y51:Z51"/>
    <mergeCell ref="AA51:AB51"/>
    <mergeCell ref="V48:X48"/>
    <mergeCell ref="Y48:Z48"/>
    <mergeCell ref="N5:T5"/>
    <mergeCell ref="V46:AB46"/>
    <mergeCell ref="V47:X47"/>
    <mergeCell ref="H5:L5"/>
    <mergeCell ref="A44:M44"/>
    <mergeCell ref="V29:AB29"/>
    <mergeCell ref="N54:T54"/>
    <mergeCell ref="H25:L25"/>
    <mergeCell ref="V14:AB14"/>
    <mergeCell ref="Y57:Z57"/>
    <mergeCell ref="AA57:AB57"/>
    <mergeCell ref="V52:X52"/>
    <mergeCell ref="Y52:Z52"/>
    <mergeCell ref="AA52:AB52"/>
    <mergeCell ref="V59:X59"/>
    <mergeCell ref="Y59:Z59"/>
    <mergeCell ref="AA48:AB48"/>
    <mergeCell ref="V49:X49"/>
    <mergeCell ref="Y49:Z49"/>
    <mergeCell ref="AA49:AB49"/>
    <mergeCell ref="V58:X58"/>
    <mergeCell ref="Y58:Z58"/>
    <mergeCell ref="AA58:AB58"/>
    <mergeCell ref="A61:E61"/>
    <mergeCell ref="N13:T13"/>
    <mergeCell ref="H46:L46"/>
    <mergeCell ref="N46:T46"/>
    <mergeCell ref="A13:E13"/>
    <mergeCell ref="V57:X57"/>
    <mergeCell ref="A46:E46"/>
    <mergeCell ref="V61:X61"/>
    <mergeCell ref="X76:X77"/>
    <mergeCell ref="O72:U73"/>
    <mergeCell ref="O70:T71"/>
    <mergeCell ref="O68:U69"/>
    <mergeCell ref="Y76:Z77"/>
    <mergeCell ref="AA76:AB77"/>
    <mergeCell ref="X78:X79"/>
    <mergeCell ref="Y78:Z79"/>
    <mergeCell ref="AA78:AB79"/>
    <mergeCell ref="X80:X81"/>
    <mergeCell ref="Y80:Z81"/>
    <mergeCell ref="AA80:AB81"/>
    <mergeCell ref="V60:X60"/>
    <mergeCell ref="Y60:Z60"/>
    <mergeCell ref="AA60:AB60"/>
    <mergeCell ref="X74:X75"/>
    <mergeCell ref="Y74:Z75"/>
    <mergeCell ref="AA74:AB75"/>
    <mergeCell ref="AA72:AB73"/>
    <mergeCell ref="N65:AB66"/>
    <mergeCell ref="Y70:Z71"/>
    <mergeCell ref="Y61:Z61"/>
    <mergeCell ref="AA61:AB61"/>
    <mergeCell ref="O80:V81"/>
    <mergeCell ref="O78:T79"/>
    <mergeCell ref="O76:T77"/>
    <mergeCell ref="X83:X84"/>
    <mergeCell ref="Y83:Z84"/>
    <mergeCell ref="AA83:AB84"/>
    <mergeCell ref="V54:X54"/>
    <mergeCell ref="Y54:Z54"/>
    <mergeCell ref="AA54:AB54"/>
    <mergeCell ref="V55:X55"/>
    <mergeCell ref="Y55:Z55"/>
    <mergeCell ref="AA55:AB55"/>
    <mergeCell ref="V56:X56"/>
    <mergeCell ref="Y56:Z56"/>
    <mergeCell ref="AA56:AB56"/>
    <mergeCell ref="S83:W84"/>
    <mergeCell ref="Y67:Z67"/>
    <mergeCell ref="AA67:AB67"/>
    <mergeCell ref="W68:W81"/>
    <mergeCell ref="X68:X69"/>
    <mergeCell ref="Y68:Z69"/>
    <mergeCell ref="AA68:AB69"/>
    <mergeCell ref="X70:X71"/>
    <mergeCell ref="AA70:AB71"/>
    <mergeCell ref="X72:X73"/>
    <mergeCell ref="Y72:Z73"/>
    <mergeCell ref="O74:T75"/>
  </mergeCells>
  <conditionalFormatting sqref="T11">
    <cfRule type="cellIs" dxfId="39" priority="38" operator="lessThan">
      <formula>0</formula>
    </cfRule>
    <cfRule type="cellIs" dxfId="38" priority="39" operator="greaterThan">
      <formula>0</formula>
    </cfRule>
  </conditionalFormatting>
  <conditionalFormatting sqref="AB43">
    <cfRule type="cellIs" dxfId="37" priority="32" operator="lessThan">
      <formula>0</formula>
    </cfRule>
    <cfRule type="cellIs" dxfId="36" priority="33" operator="greaterThan">
      <formula>0</formula>
    </cfRule>
  </conditionalFormatting>
  <conditionalFormatting sqref="AB12">
    <cfRule type="cellIs" dxfId="35" priority="30" operator="lessThan">
      <formula>0</formula>
    </cfRule>
    <cfRule type="cellIs" dxfId="34" priority="31" operator="greaterThan">
      <formula>0</formula>
    </cfRule>
  </conditionalFormatting>
  <conditionalFormatting sqref="T61">
    <cfRule type="cellIs" dxfId="33" priority="28" operator="lessThan">
      <formula>0</formula>
    </cfRule>
    <cfRule type="cellIs" dxfId="32" priority="29" operator="greaterThan">
      <formula>0</formula>
    </cfRule>
  </conditionalFormatting>
  <conditionalFormatting sqref="T52">
    <cfRule type="cellIs" dxfId="31" priority="26" operator="lessThan">
      <formula>0</formula>
    </cfRule>
    <cfRule type="cellIs" dxfId="30" priority="27" operator="greaterThan">
      <formula>0</formula>
    </cfRule>
  </conditionalFormatting>
  <conditionalFormatting sqref="T43">
    <cfRule type="cellIs" dxfId="29" priority="24" operator="lessThan">
      <formula>0</formula>
    </cfRule>
    <cfRule type="cellIs" dxfId="28" priority="25" operator="greaterThan">
      <formula>0</formula>
    </cfRule>
  </conditionalFormatting>
  <conditionalFormatting sqref="T7:T10 T48:T51 AB7:AB11 T15:T42 AB16:AB26 T56:T60 AB31:AB42">
    <cfRule type="cellIs" dxfId="27" priority="16" operator="lessThan">
      <formula>0</formula>
    </cfRule>
    <cfRule type="cellIs" dxfId="26" priority="17" operator="greaterThan">
      <formula>0</formula>
    </cfRule>
  </conditionalFormatting>
  <conditionalFormatting sqref="AA83">
    <cfRule type="cellIs" dxfId="25" priority="14" operator="lessThan">
      <formula>0</formula>
    </cfRule>
    <cfRule type="cellIs" dxfId="24" priority="15" operator="greaterThan">
      <formula>0</formula>
    </cfRule>
  </conditionalFormatting>
  <conditionalFormatting sqref="AA68:AB81">
    <cfRule type="cellIs" dxfId="23" priority="12" operator="greaterThan">
      <formula>0</formula>
    </cfRule>
    <cfRule type="cellIs" dxfId="22" priority="13" operator="lessThan">
      <formula>0</formula>
    </cfRule>
  </conditionalFormatting>
  <conditionalFormatting sqref="X68:X69">
    <cfRule type="cellIs" dxfId="21" priority="5" operator="notEqual">
      <formula>$R$11</formula>
    </cfRule>
  </conditionalFormatting>
  <conditionalFormatting sqref="X76:X77">
    <cfRule type="cellIs" dxfId="20" priority="4" operator="notEqual">
      <formula>$Z$43</formula>
    </cfRule>
  </conditionalFormatting>
  <conditionalFormatting sqref="X80:X81">
    <cfRule type="cellIs" dxfId="19" priority="3" operator="notEqual">
      <formula>$R$61</formula>
    </cfRule>
  </conditionalFormatting>
  <conditionalFormatting sqref="AB27">
    <cfRule type="cellIs" dxfId="18" priority="7" operator="lessThan">
      <formula>0</formula>
    </cfRule>
    <cfRule type="cellIs" dxfId="17" priority="11" operator="greaterThan">
      <formula>0</formula>
    </cfRule>
  </conditionalFormatting>
  <conditionalFormatting sqref="X74:X75">
    <cfRule type="cellIs" dxfId="16" priority="42" operator="notEqual">
      <formula>$Z$27</formula>
    </cfRule>
  </conditionalFormatting>
  <conditionalFormatting sqref="X78:X79">
    <cfRule type="cellIs" dxfId="15" priority="44" operator="notEqual">
      <formula>$R$52</formula>
    </cfRule>
  </conditionalFormatting>
  <conditionalFormatting sqref="X70:X71">
    <cfRule type="cellIs" dxfId="14" priority="47" operator="notEqual">
      <formula>$R$43</formula>
    </cfRule>
  </conditionalFormatting>
  <conditionalFormatting sqref="X72:X73">
    <cfRule type="cellIs" dxfId="13" priority="48" operator="notEqual">
      <formula>$Z$12</formula>
    </cfRule>
  </conditionalFormatting>
  <dataValidations count="12">
    <dataValidation type="list" showInputMessage="1" showErrorMessage="1" sqref="D85:D92" xr:uid="{00000000-0002-0000-0300-000000000000}">
      <formula1>ACTIVITY</formula1>
    </dataValidation>
    <dataValidation type="list" allowBlank="1" showInputMessage="1" showErrorMessage="1" sqref="E85:E92" xr:uid="{00000000-0002-0000-0300-000001000000}">
      <formula1>OTHER_DESCRIP</formula1>
    </dataValidation>
    <dataValidation type="list" showInputMessage="1" showErrorMessage="1" sqref="D8:D10" xr:uid="{00000000-0002-0000-0300-000002000000}">
      <formula1>ADMIN</formula1>
    </dataValidation>
    <dataValidation type="list" allowBlank="1" showInputMessage="1" showErrorMessage="1" sqref="D65:D83" xr:uid="{00000000-0002-0000-0300-000003000000}">
      <formula1>CHILDCARE</formula1>
    </dataValidation>
    <dataValidation type="list" showInputMessage="1" showErrorMessage="1" sqref="J48:J61 J66:J83" xr:uid="{00000000-0002-0000-0300-000004000000}">
      <formula1>UNIT</formula1>
    </dataValidation>
    <dataValidation type="list" showInputMessage="1" showErrorMessage="1" sqref="K7:K22" xr:uid="{00000000-0002-0000-0300-000005000000}">
      <formula1>TITLE_I_IA</formula1>
    </dataValidation>
    <dataValidation type="list" showInputMessage="1" showErrorMessage="1" sqref="K49:K61" xr:uid="{00000000-0002-0000-0300-000006000000}">
      <formula1>CAFETERIA</formula1>
    </dataValidation>
    <dataValidation type="list" showInputMessage="1" showErrorMessage="1" sqref="L49:L61" xr:uid="{00000000-0002-0000-0300-000007000000}">
      <formula1>CAFEJOB</formula1>
    </dataValidation>
    <dataValidation type="list" showInputMessage="1" showErrorMessage="1" sqref="D15:D42" xr:uid="{00000000-0002-0000-0300-000008000000}">
      <formula1>IA</formula1>
    </dataValidation>
    <dataValidation type="list" showInputMessage="1" showErrorMessage="1" sqref="D51:D58" xr:uid="{00000000-0002-0000-0300-000009000000}">
      <formula1>CLERICAL</formula1>
    </dataValidation>
    <dataValidation type="list" showInputMessage="1" showErrorMessage="1" sqref="K68:K83" xr:uid="{00000000-0002-0000-0300-00000A000000}">
      <formula1>CUSTODIAL</formula1>
    </dataValidation>
    <dataValidation type="list" showInputMessage="1" showErrorMessage="1" sqref="K27:K42" xr:uid="{00000000-0002-0000-0300-00000B000000}">
      <formula1>BUS</formula1>
    </dataValidation>
  </dataValidations>
  <printOptions horizontalCentered="1"/>
  <pageMargins left="0.7" right="0.7" top="0.75" bottom="0.75" header="0.3" footer="0.3"/>
  <pageSetup scale="62" orientation="landscape" r:id="rId1"/>
  <rowBreaks count="1" manualBreakCount="1">
    <brk id="43" max="27" man="1"/>
  </rowBreaks>
  <colBreaks count="1" manualBreakCount="1">
    <brk id="13" max="8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sheetPr>
  <dimension ref="A1:AC171"/>
  <sheetViews>
    <sheetView view="pageBreakPreview" zoomScaleNormal="100" zoomScaleSheetLayoutView="100" workbookViewId="0">
      <selection activeCell="E29" sqref="E29"/>
    </sheetView>
  </sheetViews>
  <sheetFormatPr defaultColWidth="9.140625" defaultRowHeight="15" x14ac:dyDescent="0.25"/>
  <cols>
    <col min="1" max="1" width="1.7109375" style="14" customWidth="1"/>
    <col min="2" max="2" width="13.85546875" style="14" bestFit="1" customWidth="1"/>
    <col min="3" max="3" width="26.42578125" style="14" customWidth="1"/>
    <col min="4" max="4" width="9.7109375" style="14" customWidth="1"/>
    <col min="5" max="5" width="9.5703125" style="14" bestFit="1" customWidth="1"/>
    <col min="6" max="6" width="17" style="14" bestFit="1" customWidth="1"/>
    <col min="7" max="7" width="4.7109375" style="17" hidden="1" customWidth="1"/>
    <col min="8" max="8" width="1.7109375" style="14" customWidth="1"/>
    <col min="9" max="9" width="13.85546875" style="14" bestFit="1" customWidth="1"/>
    <col min="10" max="10" width="26.42578125" style="14" customWidth="1"/>
    <col min="11" max="11" width="9.7109375" style="14" customWidth="1"/>
    <col min="12" max="12" width="9.5703125" style="14" bestFit="1" customWidth="1"/>
    <col min="13" max="13" width="19.140625" style="14" customWidth="1"/>
    <col min="14" max="14" width="5.140625" style="17" hidden="1" customWidth="1"/>
    <col min="15" max="15" width="1.7109375" style="14" customWidth="1"/>
    <col min="16" max="16" width="9.5703125" style="14" bestFit="1" customWidth="1"/>
    <col min="17" max="17" width="21.5703125" style="14" bestFit="1" customWidth="1"/>
    <col min="18" max="18" width="13.85546875" style="14" bestFit="1" customWidth="1"/>
    <col min="19" max="21" width="10.7109375" style="14" customWidth="1"/>
    <col min="22" max="23" width="1.7109375" style="14" customWidth="1"/>
    <col min="24" max="24" width="9.140625" style="14"/>
    <col min="25" max="25" width="24" style="14" customWidth="1"/>
    <col min="26" max="26" width="15" style="14" bestFit="1" customWidth="1"/>
    <col min="27" max="29" width="10.7109375" style="14" customWidth="1"/>
    <col min="30" max="16384" width="9.140625" style="14"/>
  </cols>
  <sheetData>
    <row r="1" spans="1:29" ht="18.75" x14ac:dyDescent="0.25">
      <c r="A1" s="208" t="s">
        <v>1061</v>
      </c>
      <c r="B1" s="208"/>
      <c r="C1" s="208"/>
      <c r="D1" s="208"/>
      <c r="E1" s="208"/>
      <c r="F1" s="208"/>
      <c r="G1" s="208"/>
      <c r="H1" s="208"/>
      <c r="I1" s="208"/>
      <c r="J1" s="208"/>
      <c r="K1" s="208"/>
      <c r="L1" s="208"/>
      <c r="M1" s="208"/>
      <c r="N1" s="208"/>
      <c r="O1" s="208" t="s">
        <v>38</v>
      </c>
      <c r="P1" s="208"/>
      <c r="Q1" s="208"/>
      <c r="R1" s="208"/>
      <c r="S1" s="208"/>
      <c r="T1" s="208"/>
      <c r="U1" s="208"/>
      <c r="V1" s="208"/>
      <c r="W1" s="208"/>
      <c r="X1" s="208"/>
      <c r="Y1" s="208"/>
      <c r="Z1" s="208"/>
      <c r="AA1" s="208"/>
      <c r="AB1" s="208"/>
      <c r="AC1" s="208"/>
    </row>
    <row r="2" spans="1:29" ht="6" customHeight="1" x14ac:dyDescent="0.25"/>
    <row r="3" spans="1:29" ht="18.75" x14ac:dyDescent="0.25">
      <c r="C3" s="62" t="s">
        <v>0</v>
      </c>
      <c r="D3" s="210"/>
      <c r="E3" s="210"/>
      <c r="F3" s="210"/>
      <c r="G3" s="91"/>
      <c r="H3" s="92"/>
      <c r="I3" s="92"/>
      <c r="J3" s="62" t="s">
        <v>33</v>
      </c>
      <c r="K3" s="209"/>
      <c r="L3" s="209"/>
      <c r="M3" s="92"/>
      <c r="N3" s="18"/>
      <c r="P3" s="211" t="s">
        <v>124</v>
      </c>
      <c r="Q3" s="211"/>
      <c r="R3" s="209"/>
      <c r="S3" s="209"/>
    </row>
    <row r="4" spans="1:29" ht="3" customHeight="1" thickBot="1" x14ac:dyDescent="0.3"/>
    <row r="5" spans="1:29" ht="16.5" customHeight="1" thickBot="1" x14ac:dyDescent="0.3">
      <c r="A5" s="197" t="s">
        <v>15</v>
      </c>
      <c r="B5" s="198"/>
      <c r="C5" s="198"/>
      <c r="D5" s="198"/>
      <c r="E5" s="198"/>
      <c r="F5" s="198"/>
      <c r="G5" s="198"/>
      <c r="H5" s="198"/>
      <c r="I5" s="198"/>
      <c r="J5" s="198"/>
      <c r="K5" s="198"/>
      <c r="L5" s="198"/>
      <c r="M5" s="199"/>
      <c r="N5" s="93"/>
      <c r="O5" s="197" t="s">
        <v>1044</v>
      </c>
      <c r="P5" s="198"/>
      <c r="Q5" s="198"/>
      <c r="R5" s="198"/>
      <c r="S5" s="198"/>
      <c r="T5" s="198"/>
      <c r="U5" s="199"/>
      <c r="W5" s="197" t="s">
        <v>1044</v>
      </c>
      <c r="X5" s="198"/>
      <c r="Y5" s="198"/>
      <c r="Z5" s="198"/>
      <c r="AA5" s="198"/>
      <c r="AB5" s="198"/>
      <c r="AC5" s="199"/>
    </row>
    <row r="6" spans="1:29" ht="16.5" customHeight="1" thickBot="1" x14ac:dyDescent="0.3">
      <c r="A6" s="23"/>
      <c r="B6" s="25" t="s">
        <v>131</v>
      </c>
      <c r="C6" s="24" t="s">
        <v>13</v>
      </c>
      <c r="D6" s="25" t="s">
        <v>32</v>
      </c>
      <c r="E6" s="25" t="s">
        <v>30</v>
      </c>
      <c r="F6" s="25" t="s">
        <v>8</v>
      </c>
      <c r="G6" s="25" t="s">
        <v>31</v>
      </c>
      <c r="H6" s="95"/>
      <c r="I6" s="25" t="s">
        <v>131</v>
      </c>
      <c r="J6" s="24" t="s">
        <v>13</v>
      </c>
      <c r="K6" s="25" t="s">
        <v>32</v>
      </c>
      <c r="L6" s="25" t="s">
        <v>30</v>
      </c>
      <c r="M6" s="26" t="s">
        <v>8</v>
      </c>
      <c r="N6" s="94" t="s">
        <v>31</v>
      </c>
      <c r="O6" s="29"/>
      <c r="P6" s="24" t="s">
        <v>30</v>
      </c>
      <c r="Q6" s="96" t="s">
        <v>8</v>
      </c>
      <c r="R6" s="25" t="s">
        <v>34</v>
      </c>
      <c r="S6" s="25" t="s">
        <v>32</v>
      </c>
      <c r="T6" s="25" t="s">
        <v>35</v>
      </c>
      <c r="U6" s="26" t="s">
        <v>36</v>
      </c>
      <c r="W6" s="29"/>
      <c r="X6" s="24" t="s">
        <v>30</v>
      </c>
      <c r="Y6" s="96" t="s">
        <v>8</v>
      </c>
      <c r="Z6" s="25" t="s">
        <v>34</v>
      </c>
      <c r="AA6" s="25" t="s">
        <v>32</v>
      </c>
      <c r="AB6" s="25" t="s">
        <v>35</v>
      </c>
      <c r="AC6" s="26" t="s">
        <v>36</v>
      </c>
    </row>
    <row r="7" spans="1:29" s="7" customFormat="1" ht="16.5" customHeight="1" x14ac:dyDescent="0.25">
      <c r="A7" s="6"/>
      <c r="B7" s="12"/>
      <c r="C7" s="54"/>
      <c r="D7" s="4"/>
      <c r="E7" s="12"/>
      <c r="F7" s="66"/>
      <c r="G7" s="32" t="e">
        <f t="shared" ref="G7:G54" si="0">VLOOKUP(E7,DESCRIPTIONS,5)</f>
        <v>#N/A</v>
      </c>
      <c r="H7" s="6"/>
      <c r="I7" s="12"/>
      <c r="J7" s="54"/>
      <c r="K7" s="4"/>
      <c r="L7" s="12"/>
      <c r="M7" s="66"/>
      <c r="N7" s="32" t="e">
        <f t="shared" ref="N7:N54" si="1">VLOOKUP(L7,DESCRIPTIONS,5)</f>
        <v>#N/A</v>
      </c>
      <c r="O7" s="33"/>
      <c r="P7" s="12"/>
      <c r="Q7" s="135" t="str">
        <f>IFERROR(VLOOKUP(P7,DESCRIPTIONS,3,), "")</f>
        <v/>
      </c>
      <c r="R7" s="138" t="str">
        <f t="shared" ref="R7:R9" si="2">IFERROR(VLOOKUP(P7,DESCRIPTIONS,9), "")</f>
        <v/>
      </c>
      <c r="S7" s="3"/>
      <c r="T7" s="140">
        <f>SUMIF($E$7:$E$54,P7,$D$7:$D$54)+SUMIF($L$7:$L$54,P7,$K$7:$K$54)+SUMIF($E$60:$E$105,P7,$D$60:$D$105)+SUMIF($L$60:$L$105,P7,$K$60:$K$105)</f>
        <v>0</v>
      </c>
      <c r="U7" s="136">
        <f>S7-T7</f>
        <v>0</v>
      </c>
      <c r="W7" s="33"/>
      <c r="X7" s="5"/>
      <c r="Y7" s="135" t="str">
        <f t="shared" ref="Y7" si="3">IFERROR(VLOOKUP(X7,DESCRIPTIONS,3,), "")</f>
        <v/>
      </c>
      <c r="Z7" s="138" t="str">
        <f t="shared" ref="Z7" si="4">IFERROR(VLOOKUP(X7,DESCRIPTIONS,9), "")</f>
        <v/>
      </c>
      <c r="AA7" s="3"/>
      <c r="AB7" s="140">
        <f>SUMIF($E$7:$E$54,X7,$D$7:$D$54)+SUMIF($L$7:$L$54,X7,$K$7:$K$54)+SUMIF($E$60:$E$105,X7,$D$60:$D$105)+SUMIF($L$60:$L$105,X7,$K$60:$K$105)</f>
        <v>0</v>
      </c>
      <c r="AC7" s="136">
        <f>AA7-AB7</f>
        <v>0</v>
      </c>
    </row>
    <row r="8" spans="1:29" s="7" customFormat="1" ht="16.5" customHeight="1" x14ac:dyDescent="0.25">
      <c r="A8" s="6"/>
      <c r="B8" s="12"/>
      <c r="C8" s="54"/>
      <c r="D8" s="4"/>
      <c r="E8" s="12"/>
      <c r="F8" s="66"/>
      <c r="G8" s="32" t="e">
        <f t="shared" si="0"/>
        <v>#N/A</v>
      </c>
      <c r="H8" s="6"/>
      <c r="I8" s="12"/>
      <c r="J8" s="54"/>
      <c r="K8" s="4"/>
      <c r="L8" s="12"/>
      <c r="M8" s="66"/>
      <c r="N8" s="32" t="e">
        <f t="shared" si="1"/>
        <v>#N/A</v>
      </c>
      <c r="O8" s="33"/>
      <c r="P8" s="12"/>
      <c r="Q8" s="135" t="str">
        <f t="shared" ref="Q8:Q9" si="5">IFERROR(VLOOKUP(P8,DESCRIPTIONS,3,), "")</f>
        <v/>
      </c>
      <c r="R8" s="138" t="str">
        <f t="shared" si="2"/>
        <v/>
      </c>
      <c r="S8" s="3"/>
      <c r="T8" s="140">
        <f>SUMIF($E$7:$E$54,P8,$D$7:$D$54)+SUMIF($L$7:$L$54,P8,$K$7:$K$54)+SUMIF($E$60:$E$105,P8,$D$60:$D$105)+SUMIF($L$60:$L$105,P8,$K$60:$K$105)</f>
        <v>0</v>
      </c>
      <c r="U8" s="136">
        <f t="shared" ref="U8:U9" si="6">S8-T8</f>
        <v>0</v>
      </c>
      <c r="W8" s="33"/>
      <c r="X8" s="12"/>
      <c r="Y8" s="135" t="str">
        <f t="shared" ref="Y8:Y54" si="7">IFERROR(VLOOKUP(X8,DESCRIPTIONS,3,), "")</f>
        <v/>
      </c>
      <c r="Z8" s="138" t="str">
        <f t="shared" ref="Z8:Z54" si="8">IFERROR(VLOOKUP(X8,DESCRIPTIONS,9), "")</f>
        <v/>
      </c>
      <c r="AA8" s="3"/>
      <c r="AB8" s="140">
        <f t="shared" ref="AB8:AB54" si="9">SUMIF($E$7:$E$54,X8,$D$7:$D$54)+SUMIF($L$7:$L$54,X8,$K$7:$K$54)+SUMIF($E$60:$E$105,X8,$D$60:$D$105)+SUMIF($L$60:$L$105,X8,$K$60:$K$105)</f>
        <v>0</v>
      </c>
      <c r="AC8" s="136">
        <f t="shared" ref="AC8:AC54" si="10">AA8-AB8</f>
        <v>0</v>
      </c>
    </row>
    <row r="9" spans="1:29" s="7" customFormat="1" ht="16.5" customHeight="1" x14ac:dyDescent="0.25">
      <c r="A9" s="6"/>
      <c r="B9" s="12"/>
      <c r="C9" s="54"/>
      <c r="D9" s="4"/>
      <c r="E9" s="12"/>
      <c r="F9" s="66"/>
      <c r="G9" s="32" t="e">
        <f t="shared" si="0"/>
        <v>#N/A</v>
      </c>
      <c r="H9" s="6"/>
      <c r="I9" s="12"/>
      <c r="J9" s="54"/>
      <c r="K9" s="4"/>
      <c r="L9" s="12"/>
      <c r="M9" s="66"/>
      <c r="N9" s="32" t="e">
        <f t="shared" si="1"/>
        <v>#N/A</v>
      </c>
      <c r="O9" s="33"/>
      <c r="P9" s="12"/>
      <c r="Q9" s="135" t="str">
        <f t="shared" si="5"/>
        <v/>
      </c>
      <c r="R9" s="138" t="str">
        <f t="shared" si="2"/>
        <v/>
      </c>
      <c r="S9" s="3"/>
      <c r="T9" s="140">
        <f>SUMIF($E$7:$E$54,P9,$D$7:$D$54)+SUMIF($L$7:$L$54,P9,$K$7:$K$54)+SUMIF($E$60:$E$105,P9,$D$60:$D$105)+SUMIF($L$60:$L$105,P9,$K$60:$K$105)</f>
        <v>0</v>
      </c>
      <c r="U9" s="136">
        <f t="shared" si="6"/>
        <v>0</v>
      </c>
      <c r="W9" s="33"/>
      <c r="X9" s="12"/>
      <c r="Y9" s="135" t="str">
        <f t="shared" si="7"/>
        <v/>
      </c>
      <c r="Z9" s="138" t="str">
        <f t="shared" si="8"/>
        <v/>
      </c>
      <c r="AA9" s="3"/>
      <c r="AB9" s="140">
        <f t="shared" si="9"/>
        <v>0</v>
      </c>
      <c r="AC9" s="136">
        <f t="shared" si="10"/>
        <v>0</v>
      </c>
    </row>
    <row r="10" spans="1:29" s="7" customFormat="1" ht="16.5" customHeight="1" x14ac:dyDescent="0.25">
      <c r="A10" s="6"/>
      <c r="B10" s="12"/>
      <c r="C10" s="54"/>
      <c r="D10" s="4"/>
      <c r="E10" s="12"/>
      <c r="F10" s="66"/>
      <c r="G10" s="32" t="e">
        <f t="shared" si="0"/>
        <v>#N/A</v>
      </c>
      <c r="H10" s="6"/>
      <c r="I10" s="12"/>
      <c r="J10" s="54"/>
      <c r="K10" s="4"/>
      <c r="L10" s="12"/>
      <c r="M10" s="66"/>
      <c r="N10" s="32" t="e">
        <f t="shared" si="1"/>
        <v>#N/A</v>
      </c>
      <c r="O10" s="33"/>
      <c r="P10" s="12"/>
      <c r="Q10" s="135" t="str">
        <f t="shared" ref="Q10:Q54" si="11">IFERROR(VLOOKUP(P10,DESCRIPTIONS,3,), "")</f>
        <v/>
      </c>
      <c r="R10" s="138" t="str">
        <f t="shared" ref="R10:R54" si="12">IFERROR(VLOOKUP(P10,DESCRIPTIONS,9), "")</f>
        <v/>
      </c>
      <c r="S10" s="3"/>
      <c r="T10" s="140">
        <f t="shared" ref="T10:T54" si="13">SUMIF($E$7:$E$54,P10,$D$7:$D$54)+SUMIF($L$7:$L$54,P10,$K$7:$K$54)+SUMIF($E$60:$E$105,P10,$D$60:$D$105)+SUMIF($L$60:$L$105,P10,$K$60:$K$105)</f>
        <v>0</v>
      </c>
      <c r="U10" s="136">
        <f t="shared" ref="U10:U54" si="14">S10-T10</f>
        <v>0</v>
      </c>
      <c r="W10" s="33"/>
      <c r="X10" s="12"/>
      <c r="Y10" s="135" t="str">
        <f t="shared" si="7"/>
        <v/>
      </c>
      <c r="Z10" s="138" t="str">
        <f t="shared" si="8"/>
        <v/>
      </c>
      <c r="AA10" s="3"/>
      <c r="AB10" s="140">
        <f t="shared" si="9"/>
        <v>0</v>
      </c>
      <c r="AC10" s="136">
        <f t="shared" si="10"/>
        <v>0</v>
      </c>
    </row>
    <row r="11" spans="1:29" s="7" customFormat="1" ht="16.5" customHeight="1" x14ac:dyDescent="0.25">
      <c r="A11" s="6"/>
      <c r="B11" s="12"/>
      <c r="C11" s="54"/>
      <c r="D11" s="175"/>
      <c r="E11" s="12"/>
      <c r="F11" s="66"/>
      <c r="G11" s="32" t="e">
        <f t="shared" si="0"/>
        <v>#N/A</v>
      </c>
      <c r="H11" s="6"/>
      <c r="I11" s="12"/>
      <c r="J11" s="54"/>
      <c r="K11" s="4"/>
      <c r="L11" s="12"/>
      <c r="M11" s="66"/>
      <c r="N11" s="32" t="e">
        <f t="shared" si="1"/>
        <v>#N/A</v>
      </c>
      <c r="O11" s="33"/>
      <c r="P11" s="12"/>
      <c r="Q11" s="135" t="str">
        <f t="shared" si="11"/>
        <v/>
      </c>
      <c r="R11" s="138" t="str">
        <f t="shared" si="12"/>
        <v/>
      </c>
      <c r="S11" s="3"/>
      <c r="T11" s="140">
        <f t="shared" si="13"/>
        <v>0</v>
      </c>
      <c r="U11" s="136">
        <f t="shared" si="14"/>
        <v>0</v>
      </c>
      <c r="W11" s="33"/>
      <c r="X11" s="12"/>
      <c r="Y11" s="135" t="str">
        <f t="shared" si="7"/>
        <v/>
      </c>
      <c r="Z11" s="138" t="str">
        <f t="shared" si="8"/>
        <v/>
      </c>
      <c r="AA11" s="3"/>
      <c r="AB11" s="140">
        <f t="shared" si="9"/>
        <v>0</v>
      </c>
      <c r="AC11" s="136">
        <f t="shared" si="10"/>
        <v>0</v>
      </c>
    </row>
    <row r="12" spans="1:29" s="7" customFormat="1" ht="16.5" customHeight="1" x14ac:dyDescent="0.25">
      <c r="A12" s="6"/>
      <c r="B12" s="12"/>
      <c r="C12" s="54"/>
      <c r="D12" s="4"/>
      <c r="E12" s="176"/>
      <c r="F12" s="66"/>
      <c r="G12" s="32" t="e">
        <f t="shared" si="0"/>
        <v>#N/A</v>
      </c>
      <c r="H12" s="6"/>
      <c r="I12" s="12"/>
      <c r="J12" s="54"/>
      <c r="K12" s="4"/>
      <c r="L12" s="12"/>
      <c r="M12" s="66"/>
      <c r="N12" s="32" t="e">
        <f t="shared" si="1"/>
        <v>#N/A</v>
      </c>
      <c r="O12" s="33"/>
      <c r="P12" s="12"/>
      <c r="Q12" s="135" t="str">
        <f t="shared" si="11"/>
        <v/>
      </c>
      <c r="R12" s="138" t="str">
        <f t="shared" si="12"/>
        <v/>
      </c>
      <c r="S12" s="3"/>
      <c r="T12" s="140">
        <f t="shared" si="13"/>
        <v>0</v>
      </c>
      <c r="U12" s="136">
        <f t="shared" si="14"/>
        <v>0</v>
      </c>
      <c r="W12" s="33"/>
      <c r="X12" s="12"/>
      <c r="Y12" s="135" t="str">
        <f t="shared" si="7"/>
        <v/>
      </c>
      <c r="Z12" s="138" t="str">
        <f t="shared" si="8"/>
        <v/>
      </c>
      <c r="AA12" s="3"/>
      <c r="AB12" s="140">
        <f t="shared" si="9"/>
        <v>0</v>
      </c>
      <c r="AC12" s="136">
        <f t="shared" si="10"/>
        <v>0</v>
      </c>
    </row>
    <row r="13" spans="1:29" s="7" customFormat="1" ht="16.5" customHeight="1" x14ac:dyDescent="0.25">
      <c r="A13" s="6"/>
      <c r="B13" s="12"/>
      <c r="C13" s="54"/>
      <c r="D13" s="4"/>
      <c r="E13" s="12"/>
      <c r="F13" s="66"/>
      <c r="G13" s="32" t="e">
        <f t="shared" si="0"/>
        <v>#N/A</v>
      </c>
      <c r="H13" s="6"/>
      <c r="I13" s="12"/>
      <c r="J13" s="54"/>
      <c r="K13" s="4"/>
      <c r="L13" s="12"/>
      <c r="M13" s="66"/>
      <c r="N13" s="32" t="e">
        <f t="shared" si="1"/>
        <v>#N/A</v>
      </c>
      <c r="O13" s="33"/>
      <c r="P13" s="12"/>
      <c r="Q13" s="135" t="str">
        <f t="shared" si="11"/>
        <v/>
      </c>
      <c r="R13" s="138" t="str">
        <f t="shared" si="12"/>
        <v/>
      </c>
      <c r="S13" s="3"/>
      <c r="T13" s="140">
        <f t="shared" si="13"/>
        <v>0</v>
      </c>
      <c r="U13" s="136">
        <f t="shared" si="14"/>
        <v>0</v>
      </c>
      <c r="W13" s="33"/>
      <c r="X13" s="12"/>
      <c r="Y13" s="135" t="str">
        <f t="shared" si="7"/>
        <v/>
      </c>
      <c r="Z13" s="138" t="str">
        <f t="shared" si="8"/>
        <v/>
      </c>
      <c r="AA13" s="3"/>
      <c r="AB13" s="140">
        <f t="shared" si="9"/>
        <v>0</v>
      </c>
      <c r="AC13" s="136">
        <f t="shared" si="10"/>
        <v>0</v>
      </c>
    </row>
    <row r="14" spans="1:29" s="7" customFormat="1" ht="16.5" customHeight="1" x14ac:dyDescent="0.25">
      <c r="A14" s="6"/>
      <c r="B14" s="12"/>
      <c r="C14" s="54"/>
      <c r="D14" s="4"/>
      <c r="E14" s="12"/>
      <c r="F14" s="66"/>
      <c r="G14" s="32" t="e">
        <f t="shared" si="0"/>
        <v>#N/A</v>
      </c>
      <c r="H14" s="6"/>
      <c r="I14" s="12"/>
      <c r="J14" s="54"/>
      <c r="K14" s="4"/>
      <c r="L14" s="12"/>
      <c r="M14" s="66"/>
      <c r="N14" s="32" t="e">
        <f t="shared" si="1"/>
        <v>#N/A</v>
      </c>
      <c r="O14" s="33"/>
      <c r="P14" s="12"/>
      <c r="Q14" s="135" t="str">
        <f t="shared" si="11"/>
        <v/>
      </c>
      <c r="R14" s="138" t="str">
        <f t="shared" si="12"/>
        <v/>
      </c>
      <c r="S14" s="3"/>
      <c r="T14" s="140">
        <f t="shared" si="13"/>
        <v>0</v>
      </c>
      <c r="U14" s="136">
        <f t="shared" si="14"/>
        <v>0</v>
      </c>
      <c r="W14" s="33"/>
      <c r="X14" s="12"/>
      <c r="Y14" s="135" t="str">
        <f t="shared" si="7"/>
        <v/>
      </c>
      <c r="Z14" s="138" t="str">
        <f t="shared" si="8"/>
        <v/>
      </c>
      <c r="AA14" s="3"/>
      <c r="AB14" s="140">
        <f t="shared" si="9"/>
        <v>0</v>
      </c>
      <c r="AC14" s="136">
        <f t="shared" si="10"/>
        <v>0</v>
      </c>
    </row>
    <row r="15" spans="1:29" s="7" customFormat="1" ht="16.5" customHeight="1" x14ac:dyDescent="0.25">
      <c r="A15" s="6"/>
      <c r="B15" s="12"/>
      <c r="C15" s="54"/>
      <c r="D15" s="4"/>
      <c r="E15" s="12"/>
      <c r="F15" s="66"/>
      <c r="G15" s="32" t="e">
        <f t="shared" si="0"/>
        <v>#N/A</v>
      </c>
      <c r="H15" s="6"/>
      <c r="I15" s="12"/>
      <c r="J15" s="54"/>
      <c r="K15" s="4"/>
      <c r="L15" s="12"/>
      <c r="M15" s="66"/>
      <c r="N15" s="32" t="e">
        <f t="shared" si="1"/>
        <v>#N/A</v>
      </c>
      <c r="O15" s="33"/>
      <c r="P15" s="12"/>
      <c r="Q15" s="135" t="str">
        <f t="shared" si="11"/>
        <v/>
      </c>
      <c r="R15" s="138" t="str">
        <f t="shared" si="12"/>
        <v/>
      </c>
      <c r="S15" s="3"/>
      <c r="T15" s="140">
        <f t="shared" si="13"/>
        <v>0</v>
      </c>
      <c r="U15" s="136">
        <f t="shared" si="14"/>
        <v>0</v>
      </c>
      <c r="W15" s="33"/>
      <c r="X15" s="12"/>
      <c r="Y15" s="135" t="str">
        <f t="shared" si="7"/>
        <v/>
      </c>
      <c r="Z15" s="138" t="str">
        <f t="shared" si="8"/>
        <v/>
      </c>
      <c r="AA15" s="3"/>
      <c r="AB15" s="140">
        <f t="shared" si="9"/>
        <v>0</v>
      </c>
      <c r="AC15" s="136">
        <f t="shared" si="10"/>
        <v>0</v>
      </c>
    </row>
    <row r="16" spans="1:29" s="7" customFormat="1" ht="16.5" customHeight="1" x14ac:dyDescent="0.25">
      <c r="A16" s="6"/>
      <c r="B16" s="12"/>
      <c r="C16" s="54"/>
      <c r="D16" s="4"/>
      <c r="E16" s="12"/>
      <c r="F16" s="66"/>
      <c r="G16" s="32" t="e">
        <f t="shared" si="0"/>
        <v>#N/A</v>
      </c>
      <c r="H16" s="6"/>
      <c r="I16" s="12"/>
      <c r="J16" s="54"/>
      <c r="K16" s="4"/>
      <c r="L16" s="12"/>
      <c r="M16" s="66"/>
      <c r="N16" s="32" t="e">
        <f t="shared" si="1"/>
        <v>#N/A</v>
      </c>
      <c r="O16" s="33"/>
      <c r="P16" s="169"/>
      <c r="Q16" s="135" t="str">
        <f t="shared" si="11"/>
        <v/>
      </c>
      <c r="R16" s="138" t="str">
        <f t="shared" si="12"/>
        <v/>
      </c>
      <c r="S16" s="3"/>
      <c r="T16" s="140">
        <f t="shared" si="13"/>
        <v>0</v>
      </c>
      <c r="U16" s="136">
        <f t="shared" si="14"/>
        <v>0</v>
      </c>
      <c r="W16" s="33"/>
      <c r="X16" s="12"/>
      <c r="Y16" s="135" t="str">
        <f t="shared" si="7"/>
        <v/>
      </c>
      <c r="Z16" s="138" t="str">
        <f t="shared" si="8"/>
        <v/>
      </c>
      <c r="AA16" s="3"/>
      <c r="AB16" s="140">
        <f t="shared" si="9"/>
        <v>0</v>
      </c>
      <c r="AC16" s="136">
        <f t="shared" si="10"/>
        <v>0</v>
      </c>
    </row>
    <row r="17" spans="1:29" s="7" customFormat="1" ht="16.5" customHeight="1" x14ac:dyDescent="0.25">
      <c r="A17" s="6"/>
      <c r="B17" s="12"/>
      <c r="C17" s="54"/>
      <c r="D17" s="4"/>
      <c r="E17" s="12"/>
      <c r="F17" s="66"/>
      <c r="G17" s="32" t="e">
        <f t="shared" si="0"/>
        <v>#N/A</v>
      </c>
      <c r="H17" s="6"/>
      <c r="I17" s="12"/>
      <c r="J17" s="54"/>
      <c r="K17" s="4"/>
      <c r="L17" s="12"/>
      <c r="M17" s="66"/>
      <c r="N17" s="32" t="e">
        <f t="shared" si="1"/>
        <v>#N/A</v>
      </c>
      <c r="O17" s="33"/>
      <c r="P17" s="12"/>
      <c r="Q17" s="135" t="str">
        <f t="shared" si="11"/>
        <v/>
      </c>
      <c r="R17" s="138" t="str">
        <f t="shared" si="12"/>
        <v/>
      </c>
      <c r="S17" s="3"/>
      <c r="T17" s="140">
        <f t="shared" si="13"/>
        <v>0</v>
      </c>
      <c r="U17" s="136">
        <f t="shared" si="14"/>
        <v>0</v>
      </c>
      <c r="W17" s="33"/>
      <c r="X17" s="12"/>
      <c r="Y17" s="135" t="str">
        <f t="shared" si="7"/>
        <v/>
      </c>
      <c r="Z17" s="138" t="str">
        <f t="shared" si="8"/>
        <v/>
      </c>
      <c r="AA17" s="3"/>
      <c r="AB17" s="140">
        <f t="shared" si="9"/>
        <v>0</v>
      </c>
      <c r="AC17" s="136">
        <f t="shared" si="10"/>
        <v>0</v>
      </c>
    </row>
    <row r="18" spans="1:29" s="7" customFormat="1" ht="16.5" customHeight="1" x14ac:dyDescent="0.25">
      <c r="A18" s="6"/>
      <c r="B18" s="12"/>
      <c r="C18" s="54"/>
      <c r="D18" s="4"/>
      <c r="E18" s="12"/>
      <c r="F18" s="66"/>
      <c r="G18" s="32" t="e">
        <f t="shared" si="0"/>
        <v>#N/A</v>
      </c>
      <c r="H18" s="6"/>
      <c r="I18" s="12"/>
      <c r="J18" s="54"/>
      <c r="K18" s="4"/>
      <c r="L18" s="12"/>
      <c r="M18" s="66"/>
      <c r="N18" s="32" t="e">
        <f t="shared" si="1"/>
        <v>#N/A</v>
      </c>
      <c r="O18" s="33"/>
      <c r="P18" s="12"/>
      <c r="Q18" s="135" t="str">
        <f t="shared" si="11"/>
        <v/>
      </c>
      <c r="R18" s="138" t="str">
        <f t="shared" si="12"/>
        <v/>
      </c>
      <c r="S18" s="3"/>
      <c r="T18" s="140">
        <f t="shared" si="13"/>
        <v>0</v>
      </c>
      <c r="U18" s="136">
        <f t="shared" si="14"/>
        <v>0</v>
      </c>
      <c r="W18" s="33"/>
      <c r="X18" s="12"/>
      <c r="Y18" s="135" t="str">
        <f t="shared" si="7"/>
        <v/>
      </c>
      <c r="Z18" s="138" t="str">
        <f t="shared" si="8"/>
        <v/>
      </c>
      <c r="AA18" s="3"/>
      <c r="AB18" s="140">
        <f t="shared" si="9"/>
        <v>0</v>
      </c>
      <c r="AC18" s="136">
        <f t="shared" si="10"/>
        <v>0</v>
      </c>
    </row>
    <row r="19" spans="1:29" s="7" customFormat="1" ht="16.5" customHeight="1" x14ac:dyDescent="0.25">
      <c r="A19" s="6"/>
      <c r="B19" s="12"/>
      <c r="C19" s="54"/>
      <c r="D19" s="4"/>
      <c r="E19" s="12"/>
      <c r="F19" s="66"/>
      <c r="G19" s="32" t="e">
        <f t="shared" si="0"/>
        <v>#N/A</v>
      </c>
      <c r="H19" s="6"/>
      <c r="I19" s="12"/>
      <c r="J19" s="54"/>
      <c r="K19" s="4"/>
      <c r="L19" s="12"/>
      <c r="M19" s="66"/>
      <c r="N19" s="32" t="e">
        <f t="shared" si="1"/>
        <v>#N/A</v>
      </c>
      <c r="O19" s="33"/>
      <c r="P19" s="12"/>
      <c r="Q19" s="135" t="str">
        <f t="shared" si="11"/>
        <v/>
      </c>
      <c r="R19" s="138" t="str">
        <f t="shared" si="12"/>
        <v/>
      </c>
      <c r="S19" s="3"/>
      <c r="T19" s="140">
        <f t="shared" si="13"/>
        <v>0</v>
      </c>
      <c r="U19" s="136">
        <f t="shared" si="14"/>
        <v>0</v>
      </c>
      <c r="W19" s="33"/>
      <c r="X19" s="12"/>
      <c r="Y19" s="135" t="str">
        <f t="shared" si="7"/>
        <v/>
      </c>
      <c r="Z19" s="138" t="str">
        <f t="shared" si="8"/>
        <v/>
      </c>
      <c r="AA19" s="3"/>
      <c r="AB19" s="140">
        <f t="shared" si="9"/>
        <v>0</v>
      </c>
      <c r="AC19" s="136">
        <f t="shared" si="10"/>
        <v>0</v>
      </c>
    </row>
    <row r="20" spans="1:29" s="7" customFormat="1" ht="16.5" customHeight="1" x14ac:dyDescent="0.25">
      <c r="A20" s="6"/>
      <c r="B20" s="12"/>
      <c r="C20" s="54"/>
      <c r="D20" s="4"/>
      <c r="E20" s="12"/>
      <c r="F20" s="66"/>
      <c r="G20" s="32" t="e">
        <f t="shared" si="0"/>
        <v>#N/A</v>
      </c>
      <c r="H20" s="6"/>
      <c r="I20" s="12"/>
      <c r="J20" s="54"/>
      <c r="K20" s="4"/>
      <c r="L20" s="12"/>
      <c r="M20" s="66"/>
      <c r="N20" s="32" t="e">
        <f t="shared" si="1"/>
        <v>#N/A</v>
      </c>
      <c r="O20" s="33"/>
      <c r="P20" s="12"/>
      <c r="Q20" s="135" t="str">
        <f t="shared" si="11"/>
        <v/>
      </c>
      <c r="R20" s="138" t="str">
        <f t="shared" si="12"/>
        <v/>
      </c>
      <c r="S20" s="3"/>
      <c r="T20" s="140">
        <f t="shared" si="13"/>
        <v>0</v>
      </c>
      <c r="U20" s="136">
        <f t="shared" si="14"/>
        <v>0</v>
      </c>
      <c r="W20" s="33"/>
      <c r="X20" s="12"/>
      <c r="Y20" s="135" t="str">
        <f t="shared" si="7"/>
        <v/>
      </c>
      <c r="Z20" s="138" t="str">
        <f t="shared" si="8"/>
        <v/>
      </c>
      <c r="AA20" s="3"/>
      <c r="AB20" s="140">
        <f t="shared" si="9"/>
        <v>0</v>
      </c>
      <c r="AC20" s="136">
        <f t="shared" si="10"/>
        <v>0</v>
      </c>
    </row>
    <row r="21" spans="1:29" s="7" customFormat="1" ht="16.5" customHeight="1" x14ac:dyDescent="0.25">
      <c r="A21" s="6"/>
      <c r="B21" s="12"/>
      <c r="C21" s="54"/>
      <c r="D21" s="4"/>
      <c r="E21" s="12"/>
      <c r="F21" s="66"/>
      <c r="G21" s="32" t="e">
        <f t="shared" si="0"/>
        <v>#N/A</v>
      </c>
      <c r="H21" s="6"/>
      <c r="I21" s="12"/>
      <c r="J21" s="54"/>
      <c r="K21" s="4"/>
      <c r="L21" s="12"/>
      <c r="M21" s="66"/>
      <c r="N21" s="32" t="e">
        <f t="shared" si="1"/>
        <v>#N/A</v>
      </c>
      <c r="O21" s="33"/>
      <c r="P21" s="169"/>
      <c r="Q21" s="135" t="str">
        <f t="shared" si="11"/>
        <v/>
      </c>
      <c r="R21" s="138" t="str">
        <f t="shared" si="12"/>
        <v/>
      </c>
      <c r="S21" s="3"/>
      <c r="T21" s="140">
        <f t="shared" si="13"/>
        <v>0</v>
      </c>
      <c r="U21" s="136">
        <f t="shared" si="14"/>
        <v>0</v>
      </c>
      <c r="W21" s="33"/>
      <c r="X21" s="12"/>
      <c r="Y21" s="135" t="str">
        <f t="shared" si="7"/>
        <v/>
      </c>
      <c r="Z21" s="138" t="str">
        <f t="shared" si="8"/>
        <v/>
      </c>
      <c r="AA21" s="3"/>
      <c r="AB21" s="140">
        <f t="shared" si="9"/>
        <v>0</v>
      </c>
      <c r="AC21" s="136">
        <f t="shared" si="10"/>
        <v>0</v>
      </c>
    </row>
    <row r="22" spans="1:29" s="7" customFormat="1" ht="16.5" customHeight="1" x14ac:dyDescent="0.25">
      <c r="A22" s="6"/>
      <c r="B22" s="12"/>
      <c r="C22" s="54"/>
      <c r="D22" s="4"/>
      <c r="E22" s="12"/>
      <c r="F22" s="66"/>
      <c r="G22" s="32" t="e">
        <f t="shared" si="0"/>
        <v>#N/A</v>
      </c>
      <c r="H22" s="6"/>
      <c r="I22" s="12"/>
      <c r="J22" s="54"/>
      <c r="K22" s="4"/>
      <c r="L22" s="12"/>
      <c r="M22" s="66"/>
      <c r="N22" s="32" t="e">
        <f t="shared" si="1"/>
        <v>#N/A</v>
      </c>
      <c r="O22" s="33"/>
      <c r="P22" s="169"/>
      <c r="Q22" s="135" t="str">
        <f t="shared" si="11"/>
        <v/>
      </c>
      <c r="R22" s="138" t="str">
        <f t="shared" si="12"/>
        <v/>
      </c>
      <c r="S22" s="3"/>
      <c r="T22" s="140">
        <f t="shared" si="13"/>
        <v>0</v>
      </c>
      <c r="U22" s="136">
        <f t="shared" si="14"/>
        <v>0</v>
      </c>
      <c r="W22" s="33"/>
      <c r="X22" s="12"/>
      <c r="Y22" s="135" t="str">
        <f t="shared" si="7"/>
        <v/>
      </c>
      <c r="Z22" s="138" t="str">
        <f t="shared" si="8"/>
        <v/>
      </c>
      <c r="AA22" s="3"/>
      <c r="AB22" s="140">
        <f t="shared" si="9"/>
        <v>0</v>
      </c>
      <c r="AC22" s="136">
        <f t="shared" si="10"/>
        <v>0</v>
      </c>
    </row>
    <row r="23" spans="1:29" s="7" customFormat="1" ht="16.5" customHeight="1" x14ac:dyDescent="0.25">
      <c r="A23" s="6"/>
      <c r="B23" s="12"/>
      <c r="C23" s="54"/>
      <c r="D23" s="4"/>
      <c r="E23" s="12"/>
      <c r="F23" s="66"/>
      <c r="G23" s="32" t="e">
        <f t="shared" si="0"/>
        <v>#N/A</v>
      </c>
      <c r="H23" s="6"/>
      <c r="I23" s="12"/>
      <c r="J23" s="54"/>
      <c r="K23" s="4"/>
      <c r="L23" s="12"/>
      <c r="M23" s="66"/>
      <c r="N23" s="32" t="e">
        <f t="shared" si="1"/>
        <v>#N/A</v>
      </c>
      <c r="O23" s="33"/>
      <c r="P23" s="12"/>
      <c r="Q23" s="135" t="str">
        <f t="shared" si="11"/>
        <v/>
      </c>
      <c r="R23" s="138" t="str">
        <f t="shared" si="12"/>
        <v/>
      </c>
      <c r="S23" s="3"/>
      <c r="T23" s="140">
        <f t="shared" si="13"/>
        <v>0</v>
      </c>
      <c r="U23" s="136">
        <f t="shared" si="14"/>
        <v>0</v>
      </c>
      <c r="W23" s="33"/>
      <c r="X23" s="12"/>
      <c r="Y23" s="135" t="str">
        <f t="shared" si="7"/>
        <v/>
      </c>
      <c r="Z23" s="138" t="str">
        <f t="shared" si="8"/>
        <v/>
      </c>
      <c r="AA23" s="3"/>
      <c r="AB23" s="140">
        <f t="shared" si="9"/>
        <v>0</v>
      </c>
      <c r="AC23" s="136">
        <f t="shared" si="10"/>
        <v>0</v>
      </c>
    </row>
    <row r="24" spans="1:29" s="7" customFormat="1" ht="16.5" customHeight="1" x14ac:dyDescent="0.25">
      <c r="A24" s="6"/>
      <c r="B24" s="12"/>
      <c r="C24" s="54"/>
      <c r="D24" s="4"/>
      <c r="E24" s="12"/>
      <c r="F24" s="66"/>
      <c r="G24" s="32" t="e">
        <f t="shared" si="0"/>
        <v>#N/A</v>
      </c>
      <c r="H24" s="6"/>
      <c r="I24" s="12"/>
      <c r="J24" s="54"/>
      <c r="K24" s="4"/>
      <c r="L24" s="12"/>
      <c r="M24" s="66"/>
      <c r="N24" s="32" t="e">
        <f t="shared" si="1"/>
        <v>#N/A</v>
      </c>
      <c r="O24" s="33"/>
      <c r="P24" s="12"/>
      <c r="Q24" s="135" t="str">
        <f t="shared" si="11"/>
        <v/>
      </c>
      <c r="R24" s="138" t="str">
        <f t="shared" si="12"/>
        <v/>
      </c>
      <c r="S24" s="3"/>
      <c r="T24" s="140">
        <f t="shared" si="13"/>
        <v>0</v>
      </c>
      <c r="U24" s="136">
        <f t="shared" si="14"/>
        <v>0</v>
      </c>
      <c r="W24" s="33"/>
      <c r="X24" s="12"/>
      <c r="Y24" s="135" t="str">
        <f t="shared" si="7"/>
        <v/>
      </c>
      <c r="Z24" s="138" t="str">
        <f t="shared" si="8"/>
        <v/>
      </c>
      <c r="AA24" s="3"/>
      <c r="AB24" s="140">
        <f t="shared" si="9"/>
        <v>0</v>
      </c>
      <c r="AC24" s="136">
        <f t="shared" si="10"/>
        <v>0</v>
      </c>
    </row>
    <row r="25" spans="1:29" s="7" customFormat="1" ht="16.5" customHeight="1" x14ac:dyDescent="0.25">
      <c r="A25" s="6"/>
      <c r="B25" s="12"/>
      <c r="C25" s="54"/>
      <c r="D25" s="4"/>
      <c r="E25" s="12"/>
      <c r="F25" s="66"/>
      <c r="G25" s="32" t="e">
        <f t="shared" si="0"/>
        <v>#N/A</v>
      </c>
      <c r="H25" s="6"/>
      <c r="I25" s="12"/>
      <c r="J25" s="54"/>
      <c r="K25" s="4"/>
      <c r="L25" s="12"/>
      <c r="M25" s="66"/>
      <c r="N25" s="32" t="e">
        <f t="shared" si="1"/>
        <v>#N/A</v>
      </c>
      <c r="O25" s="33"/>
      <c r="P25" s="12"/>
      <c r="Q25" s="135" t="str">
        <f t="shared" si="11"/>
        <v/>
      </c>
      <c r="R25" s="138" t="str">
        <f t="shared" si="12"/>
        <v/>
      </c>
      <c r="S25" s="3"/>
      <c r="T25" s="140">
        <f t="shared" si="13"/>
        <v>0</v>
      </c>
      <c r="U25" s="136">
        <f t="shared" si="14"/>
        <v>0</v>
      </c>
      <c r="W25" s="33"/>
      <c r="X25" s="12"/>
      <c r="Y25" s="135" t="str">
        <f t="shared" si="7"/>
        <v/>
      </c>
      <c r="Z25" s="138" t="str">
        <f t="shared" si="8"/>
        <v/>
      </c>
      <c r="AA25" s="3"/>
      <c r="AB25" s="140">
        <f t="shared" si="9"/>
        <v>0</v>
      </c>
      <c r="AC25" s="136">
        <f t="shared" si="10"/>
        <v>0</v>
      </c>
    </row>
    <row r="26" spans="1:29" s="7" customFormat="1" ht="16.5" customHeight="1" x14ac:dyDescent="0.25">
      <c r="A26" s="6"/>
      <c r="B26" s="12"/>
      <c r="C26" s="54"/>
      <c r="D26" s="4"/>
      <c r="E26" s="12"/>
      <c r="F26" s="66"/>
      <c r="G26" s="32" t="e">
        <f t="shared" si="0"/>
        <v>#N/A</v>
      </c>
      <c r="H26" s="6"/>
      <c r="I26" s="12"/>
      <c r="J26" s="54"/>
      <c r="K26" s="4"/>
      <c r="L26" s="12"/>
      <c r="M26" s="66"/>
      <c r="N26" s="32" t="e">
        <f t="shared" si="1"/>
        <v>#N/A</v>
      </c>
      <c r="O26" s="33"/>
      <c r="P26" s="12"/>
      <c r="Q26" s="135" t="str">
        <f t="shared" si="11"/>
        <v/>
      </c>
      <c r="R26" s="138" t="str">
        <f t="shared" si="12"/>
        <v/>
      </c>
      <c r="S26" s="3"/>
      <c r="T26" s="140">
        <f t="shared" si="13"/>
        <v>0</v>
      </c>
      <c r="U26" s="136">
        <f t="shared" si="14"/>
        <v>0</v>
      </c>
      <c r="W26" s="33"/>
      <c r="X26" s="12"/>
      <c r="Y26" s="135" t="str">
        <f t="shared" si="7"/>
        <v/>
      </c>
      <c r="Z26" s="138" t="str">
        <f t="shared" si="8"/>
        <v/>
      </c>
      <c r="AA26" s="3"/>
      <c r="AB26" s="140">
        <f t="shared" si="9"/>
        <v>0</v>
      </c>
      <c r="AC26" s="136">
        <f t="shared" si="10"/>
        <v>0</v>
      </c>
    </row>
    <row r="27" spans="1:29" s="7" customFormat="1" ht="16.5" customHeight="1" x14ac:dyDescent="0.25">
      <c r="A27" s="6"/>
      <c r="B27" s="12"/>
      <c r="C27" s="54"/>
      <c r="D27" s="4"/>
      <c r="E27" s="12"/>
      <c r="F27" s="66"/>
      <c r="G27" s="32" t="e">
        <f t="shared" si="0"/>
        <v>#N/A</v>
      </c>
      <c r="H27" s="6"/>
      <c r="I27" s="12"/>
      <c r="J27" s="54"/>
      <c r="K27" s="4"/>
      <c r="L27" s="12"/>
      <c r="M27" s="66"/>
      <c r="N27" s="32" t="e">
        <f t="shared" si="1"/>
        <v>#N/A</v>
      </c>
      <c r="O27" s="33"/>
      <c r="P27" s="12"/>
      <c r="Q27" s="135" t="str">
        <f t="shared" si="11"/>
        <v/>
      </c>
      <c r="R27" s="138" t="str">
        <f t="shared" si="12"/>
        <v/>
      </c>
      <c r="S27" s="3"/>
      <c r="T27" s="140">
        <f t="shared" si="13"/>
        <v>0</v>
      </c>
      <c r="U27" s="136">
        <f t="shared" si="14"/>
        <v>0</v>
      </c>
      <c r="W27" s="33"/>
      <c r="X27" s="12"/>
      <c r="Y27" s="135" t="str">
        <f t="shared" si="7"/>
        <v/>
      </c>
      <c r="Z27" s="138" t="str">
        <f t="shared" si="8"/>
        <v/>
      </c>
      <c r="AA27" s="3"/>
      <c r="AB27" s="140">
        <f t="shared" si="9"/>
        <v>0</v>
      </c>
      <c r="AC27" s="136">
        <f t="shared" si="10"/>
        <v>0</v>
      </c>
    </row>
    <row r="28" spans="1:29" s="7" customFormat="1" ht="16.5" customHeight="1" x14ac:dyDescent="0.25">
      <c r="A28" s="6"/>
      <c r="B28" s="12"/>
      <c r="C28" s="54"/>
      <c r="D28" s="4"/>
      <c r="E28" s="12"/>
      <c r="F28" s="66"/>
      <c r="G28" s="32" t="e">
        <f t="shared" si="0"/>
        <v>#N/A</v>
      </c>
      <c r="H28" s="6"/>
      <c r="I28" s="12"/>
      <c r="J28" s="54"/>
      <c r="K28" s="4"/>
      <c r="L28" s="12"/>
      <c r="M28" s="66"/>
      <c r="N28" s="32" t="e">
        <f t="shared" si="1"/>
        <v>#N/A</v>
      </c>
      <c r="O28" s="33"/>
      <c r="P28" s="12"/>
      <c r="Q28" s="135" t="str">
        <f t="shared" si="11"/>
        <v/>
      </c>
      <c r="R28" s="138" t="str">
        <f t="shared" si="12"/>
        <v/>
      </c>
      <c r="S28" s="3"/>
      <c r="T28" s="140">
        <f t="shared" si="13"/>
        <v>0</v>
      </c>
      <c r="U28" s="136">
        <f t="shared" si="14"/>
        <v>0</v>
      </c>
      <c r="W28" s="33"/>
      <c r="X28" s="12"/>
      <c r="Y28" s="135" t="str">
        <f t="shared" si="7"/>
        <v/>
      </c>
      <c r="Z28" s="138" t="str">
        <f t="shared" si="8"/>
        <v/>
      </c>
      <c r="AA28" s="3"/>
      <c r="AB28" s="140">
        <f t="shared" si="9"/>
        <v>0</v>
      </c>
      <c r="AC28" s="136">
        <f t="shared" si="10"/>
        <v>0</v>
      </c>
    </row>
    <row r="29" spans="1:29" s="7" customFormat="1" ht="16.5" customHeight="1" x14ac:dyDescent="0.25">
      <c r="A29" s="6"/>
      <c r="B29" s="12"/>
      <c r="C29" s="54"/>
      <c r="D29" s="4"/>
      <c r="E29" s="12"/>
      <c r="F29" s="66"/>
      <c r="G29" s="32" t="e">
        <f t="shared" si="0"/>
        <v>#N/A</v>
      </c>
      <c r="H29" s="6"/>
      <c r="I29" s="12"/>
      <c r="J29" s="54"/>
      <c r="K29" s="4"/>
      <c r="L29" s="12"/>
      <c r="M29" s="66"/>
      <c r="N29" s="32" t="e">
        <f t="shared" si="1"/>
        <v>#N/A</v>
      </c>
      <c r="O29" s="33"/>
      <c r="P29" s="12"/>
      <c r="Q29" s="135" t="str">
        <f t="shared" si="11"/>
        <v/>
      </c>
      <c r="R29" s="138" t="str">
        <f t="shared" si="12"/>
        <v/>
      </c>
      <c r="S29" s="3"/>
      <c r="T29" s="140">
        <f t="shared" si="13"/>
        <v>0</v>
      </c>
      <c r="U29" s="136">
        <f t="shared" si="14"/>
        <v>0</v>
      </c>
      <c r="W29" s="33"/>
      <c r="X29" s="12"/>
      <c r="Y29" s="135" t="str">
        <f t="shared" si="7"/>
        <v/>
      </c>
      <c r="Z29" s="138" t="str">
        <f t="shared" si="8"/>
        <v/>
      </c>
      <c r="AA29" s="3"/>
      <c r="AB29" s="140">
        <f t="shared" si="9"/>
        <v>0</v>
      </c>
      <c r="AC29" s="136">
        <f t="shared" si="10"/>
        <v>0</v>
      </c>
    </row>
    <row r="30" spans="1:29" s="7" customFormat="1" ht="16.5" customHeight="1" x14ac:dyDescent="0.25">
      <c r="A30" s="6"/>
      <c r="B30" s="12"/>
      <c r="C30" s="54"/>
      <c r="D30" s="4"/>
      <c r="E30" s="12"/>
      <c r="F30" s="66"/>
      <c r="G30" s="32" t="e">
        <f t="shared" si="0"/>
        <v>#N/A</v>
      </c>
      <c r="H30" s="6"/>
      <c r="I30" s="12"/>
      <c r="J30" s="54"/>
      <c r="K30" s="4"/>
      <c r="L30" s="12"/>
      <c r="M30" s="66"/>
      <c r="N30" s="32" t="e">
        <f t="shared" si="1"/>
        <v>#N/A</v>
      </c>
      <c r="O30" s="33"/>
      <c r="P30" s="12"/>
      <c r="Q30" s="135" t="str">
        <f t="shared" si="11"/>
        <v/>
      </c>
      <c r="R30" s="138" t="str">
        <f t="shared" si="12"/>
        <v/>
      </c>
      <c r="S30" s="3"/>
      <c r="T30" s="140">
        <f t="shared" si="13"/>
        <v>0</v>
      </c>
      <c r="U30" s="136">
        <f t="shared" si="14"/>
        <v>0</v>
      </c>
      <c r="W30" s="33"/>
      <c r="X30" s="12"/>
      <c r="Y30" s="135" t="str">
        <f t="shared" si="7"/>
        <v/>
      </c>
      <c r="Z30" s="138" t="str">
        <f t="shared" si="8"/>
        <v/>
      </c>
      <c r="AA30" s="3"/>
      <c r="AB30" s="140">
        <f t="shared" si="9"/>
        <v>0</v>
      </c>
      <c r="AC30" s="136">
        <f t="shared" si="10"/>
        <v>0</v>
      </c>
    </row>
    <row r="31" spans="1:29" s="7" customFormat="1" ht="16.5" customHeight="1" x14ac:dyDescent="0.25">
      <c r="A31" s="6"/>
      <c r="B31" s="12"/>
      <c r="C31" s="54"/>
      <c r="D31" s="4"/>
      <c r="E31" s="12"/>
      <c r="F31" s="66"/>
      <c r="G31" s="32" t="e">
        <f t="shared" si="0"/>
        <v>#N/A</v>
      </c>
      <c r="H31" s="6"/>
      <c r="I31" s="12"/>
      <c r="J31" s="54"/>
      <c r="K31" s="4"/>
      <c r="L31" s="12"/>
      <c r="M31" s="66"/>
      <c r="N31" s="32" t="e">
        <f t="shared" si="1"/>
        <v>#N/A</v>
      </c>
      <c r="O31" s="33"/>
      <c r="P31" s="12"/>
      <c r="Q31" s="135" t="str">
        <f t="shared" si="11"/>
        <v/>
      </c>
      <c r="R31" s="138" t="str">
        <f t="shared" si="12"/>
        <v/>
      </c>
      <c r="S31" s="3"/>
      <c r="T31" s="140">
        <f t="shared" si="13"/>
        <v>0</v>
      </c>
      <c r="U31" s="136">
        <f t="shared" si="14"/>
        <v>0</v>
      </c>
      <c r="W31" s="33"/>
      <c r="X31" s="12"/>
      <c r="Y31" s="135" t="str">
        <f t="shared" si="7"/>
        <v/>
      </c>
      <c r="Z31" s="138" t="str">
        <f t="shared" si="8"/>
        <v/>
      </c>
      <c r="AA31" s="3"/>
      <c r="AB31" s="140">
        <f t="shared" si="9"/>
        <v>0</v>
      </c>
      <c r="AC31" s="136">
        <f t="shared" si="10"/>
        <v>0</v>
      </c>
    </row>
    <row r="32" spans="1:29" s="7" customFormat="1" ht="16.5" customHeight="1" x14ac:dyDescent="0.25">
      <c r="A32" s="6"/>
      <c r="B32" s="12"/>
      <c r="C32" s="54"/>
      <c r="D32" s="4"/>
      <c r="E32" s="12"/>
      <c r="F32" s="66"/>
      <c r="G32" s="32" t="e">
        <f t="shared" si="0"/>
        <v>#N/A</v>
      </c>
      <c r="H32" s="6"/>
      <c r="I32" s="12"/>
      <c r="J32" s="54"/>
      <c r="K32" s="4"/>
      <c r="L32" s="12"/>
      <c r="M32" s="66"/>
      <c r="N32" s="32" t="e">
        <f t="shared" si="1"/>
        <v>#N/A</v>
      </c>
      <c r="O32" s="33"/>
      <c r="P32" s="12"/>
      <c r="Q32" s="135" t="str">
        <f t="shared" si="11"/>
        <v/>
      </c>
      <c r="R32" s="138" t="str">
        <f t="shared" si="12"/>
        <v/>
      </c>
      <c r="S32" s="3"/>
      <c r="T32" s="140">
        <f t="shared" si="13"/>
        <v>0</v>
      </c>
      <c r="U32" s="136">
        <f t="shared" si="14"/>
        <v>0</v>
      </c>
      <c r="W32" s="33"/>
      <c r="X32" s="12"/>
      <c r="Y32" s="135" t="str">
        <f t="shared" si="7"/>
        <v/>
      </c>
      <c r="Z32" s="138" t="str">
        <f t="shared" si="8"/>
        <v/>
      </c>
      <c r="AA32" s="3"/>
      <c r="AB32" s="140">
        <f t="shared" si="9"/>
        <v>0</v>
      </c>
      <c r="AC32" s="136">
        <f t="shared" si="10"/>
        <v>0</v>
      </c>
    </row>
    <row r="33" spans="1:29" s="7" customFormat="1" ht="16.5" customHeight="1" x14ac:dyDescent="0.25">
      <c r="A33" s="6"/>
      <c r="B33" s="12"/>
      <c r="C33" s="54"/>
      <c r="D33" s="4"/>
      <c r="E33" s="12"/>
      <c r="F33" s="66"/>
      <c r="G33" s="32" t="e">
        <f t="shared" si="0"/>
        <v>#N/A</v>
      </c>
      <c r="H33" s="6"/>
      <c r="I33" s="12"/>
      <c r="J33" s="54"/>
      <c r="K33" s="4"/>
      <c r="L33" s="12"/>
      <c r="M33" s="66"/>
      <c r="N33" s="32" t="e">
        <f t="shared" si="1"/>
        <v>#N/A</v>
      </c>
      <c r="O33" s="33"/>
      <c r="P33" s="12"/>
      <c r="Q33" s="135" t="str">
        <f t="shared" si="11"/>
        <v/>
      </c>
      <c r="R33" s="138" t="str">
        <f t="shared" si="12"/>
        <v/>
      </c>
      <c r="S33" s="3"/>
      <c r="T33" s="140">
        <f t="shared" si="13"/>
        <v>0</v>
      </c>
      <c r="U33" s="136">
        <f t="shared" si="14"/>
        <v>0</v>
      </c>
      <c r="W33" s="33"/>
      <c r="X33" s="12"/>
      <c r="Y33" s="135" t="str">
        <f t="shared" si="7"/>
        <v/>
      </c>
      <c r="Z33" s="138" t="str">
        <f t="shared" si="8"/>
        <v/>
      </c>
      <c r="AA33" s="3"/>
      <c r="AB33" s="140">
        <f t="shared" si="9"/>
        <v>0</v>
      </c>
      <c r="AC33" s="136">
        <f t="shared" si="10"/>
        <v>0</v>
      </c>
    </row>
    <row r="34" spans="1:29" s="7" customFormat="1" ht="16.5" customHeight="1" x14ac:dyDescent="0.25">
      <c r="A34" s="6"/>
      <c r="B34" s="12"/>
      <c r="C34" s="54"/>
      <c r="D34" s="4"/>
      <c r="E34" s="12"/>
      <c r="F34" s="66"/>
      <c r="G34" s="32" t="e">
        <f t="shared" si="0"/>
        <v>#N/A</v>
      </c>
      <c r="H34" s="6"/>
      <c r="I34" s="12"/>
      <c r="J34" s="54"/>
      <c r="K34" s="4"/>
      <c r="L34" s="12"/>
      <c r="M34" s="66"/>
      <c r="N34" s="32" t="e">
        <f t="shared" si="1"/>
        <v>#N/A</v>
      </c>
      <c r="O34" s="33"/>
      <c r="P34" s="12"/>
      <c r="Q34" s="135" t="str">
        <f t="shared" si="11"/>
        <v/>
      </c>
      <c r="R34" s="138" t="str">
        <f t="shared" si="12"/>
        <v/>
      </c>
      <c r="S34" s="3"/>
      <c r="T34" s="140">
        <f t="shared" si="13"/>
        <v>0</v>
      </c>
      <c r="U34" s="136">
        <f t="shared" si="14"/>
        <v>0</v>
      </c>
      <c r="W34" s="33"/>
      <c r="X34" s="12"/>
      <c r="Y34" s="135" t="str">
        <f t="shared" si="7"/>
        <v/>
      </c>
      <c r="Z34" s="138" t="str">
        <f t="shared" si="8"/>
        <v/>
      </c>
      <c r="AA34" s="3"/>
      <c r="AB34" s="140">
        <f t="shared" si="9"/>
        <v>0</v>
      </c>
      <c r="AC34" s="136">
        <f t="shared" si="10"/>
        <v>0</v>
      </c>
    </row>
    <row r="35" spans="1:29" s="7" customFormat="1" ht="16.5" customHeight="1" x14ac:dyDescent="0.25">
      <c r="A35" s="6"/>
      <c r="B35" s="12"/>
      <c r="C35" s="54"/>
      <c r="D35" s="4"/>
      <c r="E35" s="12"/>
      <c r="F35" s="66"/>
      <c r="G35" s="32" t="e">
        <f t="shared" si="0"/>
        <v>#N/A</v>
      </c>
      <c r="H35" s="6"/>
      <c r="I35" s="12"/>
      <c r="J35" s="54"/>
      <c r="K35" s="4"/>
      <c r="L35" s="12"/>
      <c r="M35" s="66"/>
      <c r="N35" s="32" t="e">
        <f t="shared" si="1"/>
        <v>#N/A</v>
      </c>
      <c r="O35" s="33"/>
      <c r="P35" s="12"/>
      <c r="Q35" s="135" t="str">
        <f t="shared" si="11"/>
        <v/>
      </c>
      <c r="R35" s="138" t="str">
        <f t="shared" si="12"/>
        <v/>
      </c>
      <c r="S35" s="3"/>
      <c r="T35" s="140">
        <f t="shared" si="13"/>
        <v>0</v>
      </c>
      <c r="U35" s="136">
        <f t="shared" si="14"/>
        <v>0</v>
      </c>
      <c r="W35" s="33"/>
      <c r="X35" s="12"/>
      <c r="Y35" s="135" t="str">
        <f t="shared" si="7"/>
        <v/>
      </c>
      <c r="Z35" s="138" t="str">
        <f t="shared" si="8"/>
        <v/>
      </c>
      <c r="AA35" s="3"/>
      <c r="AB35" s="140">
        <f t="shared" si="9"/>
        <v>0</v>
      </c>
      <c r="AC35" s="136">
        <f t="shared" si="10"/>
        <v>0</v>
      </c>
    </row>
    <row r="36" spans="1:29" s="7" customFormat="1" ht="16.5" customHeight="1" x14ac:dyDescent="0.25">
      <c r="A36" s="6"/>
      <c r="B36" s="12"/>
      <c r="C36" s="54"/>
      <c r="D36" s="4"/>
      <c r="E36" s="12"/>
      <c r="F36" s="66"/>
      <c r="G36" s="32" t="e">
        <f t="shared" si="0"/>
        <v>#N/A</v>
      </c>
      <c r="H36" s="6"/>
      <c r="I36" s="12"/>
      <c r="J36" s="54"/>
      <c r="K36" s="4"/>
      <c r="L36" s="12"/>
      <c r="M36" s="66"/>
      <c r="N36" s="32" t="e">
        <f t="shared" si="1"/>
        <v>#N/A</v>
      </c>
      <c r="O36" s="33"/>
      <c r="P36" s="12"/>
      <c r="Q36" s="135" t="str">
        <f t="shared" si="11"/>
        <v/>
      </c>
      <c r="R36" s="138" t="str">
        <f t="shared" si="12"/>
        <v/>
      </c>
      <c r="S36" s="3"/>
      <c r="T36" s="140">
        <f t="shared" si="13"/>
        <v>0</v>
      </c>
      <c r="U36" s="136">
        <f t="shared" si="14"/>
        <v>0</v>
      </c>
      <c r="W36" s="33"/>
      <c r="X36" s="12"/>
      <c r="Y36" s="135" t="str">
        <f t="shared" si="7"/>
        <v/>
      </c>
      <c r="Z36" s="138" t="str">
        <f t="shared" si="8"/>
        <v/>
      </c>
      <c r="AA36" s="3"/>
      <c r="AB36" s="140">
        <f t="shared" si="9"/>
        <v>0</v>
      </c>
      <c r="AC36" s="136">
        <f t="shared" si="10"/>
        <v>0</v>
      </c>
    </row>
    <row r="37" spans="1:29" s="7" customFormat="1" ht="16.5" customHeight="1" x14ac:dyDescent="0.25">
      <c r="A37" s="6"/>
      <c r="B37" s="12"/>
      <c r="C37" s="54"/>
      <c r="D37" s="4"/>
      <c r="E37" s="12"/>
      <c r="F37" s="66"/>
      <c r="G37" s="32" t="e">
        <f t="shared" si="0"/>
        <v>#N/A</v>
      </c>
      <c r="H37" s="6"/>
      <c r="I37" s="12"/>
      <c r="J37" s="54"/>
      <c r="K37" s="4"/>
      <c r="L37" s="12"/>
      <c r="M37" s="66"/>
      <c r="N37" s="32" t="e">
        <f t="shared" si="1"/>
        <v>#N/A</v>
      </c>
      <c r="O37" s="33"/>
      <c r="P37" s="12"/>
      <c r="Q37" s="135" t="str">
        <f t="shared" si="11"/>
        <v/>
      </c>
      <c r="R37" s="138" t="str">
        <f t="shared" si="12"/>
        <v/>
      </c>
      <c r="S37" s="3"/>
      <c r="T37" s="140">
        <f t="shared" si="13"/>
        <v>0</v>
      </c>
      <c r="U37" s="136">
        <f t="shared" si="14"/>
        <v>0</v>
      </c>
      <c r="W37" s="33"/>
      <c r="X37" s="12"/>
      <c r="Y37" s="135" t="str">
        <f t="shared" si="7"/>
        <v/>
      </c>
      <c r="Z37" s="138" t="str">
        <f t="shared" si="8"/>
        <v/>
      </c>
      <c r="AA37" s="3"/>
      <c r="AB37" s="140">
        <f t="shared" si="9"/>
        <v>0</v>
      </c>
      <c r="AC37" s="136">
        <f t="shared" si="10"/>
        <v>0</v>
      </c>
    </row>
    <row r="38" spans="1:29" s="7" customFormat="1" ht="16.5" customHeight="1" x14ac:dyDescent="0.25">
      <c r="A38" s="6"/>
      <c r="B38" s="12"/>
      <c r="C38" s="54"/>
      <c r="D38" s="4"/>
      <c r="E38" s="12"/>
      <c r="F38" s="66"/>
      <c r="G38" s="32" t="e">
        <f t="shared" si="0"/>
        <v>#N/A</v>
      </c>
      <c r="H38" s="6"/>
      <c r="I38" s="12"/>
      <c r="J38" s="54"/>
      <c r="K38" s="4"/>
      <c r="L38" s="12"/>
      <c r="M38" s="66"/>
      <c r="N38" s="32" t="e">
        <f t="shared" si="1"/>
        <v>#N/A</v>
      </c>
      <c r="O38" s="33"/>
      <c r="P38" s="12"/>
      <c r="Q38" s="135" t="str">
        <f t="shared" si="11"/>
        <v/>
      </c>
      <c r="R38" s="138" t="str">
        <f t="shared" si="12"/>
        <v/>
      </c>
      <c r="S38" s="3"/>
      <c r="T38" s="140">
        <f t="shared" si="13"/>
        <v>0</v>
      </c>
      <c r="U38" s="136">
        <f t="shared" si="14"/>
        <v>0</v>
      </c>
      <c r="W38" s="33"/>
      <c r="X38" s="12"/>
      <c r="Y38" s="135" t="str">
        <f t="shared" si="7"/>
        <v/>
      </c>
      <c r="Z38" s="138" t="str">
        <f t="shared" si="8"/>
        <v/>
      </c>
      <c r="AA38" s="3"/>
      <c r="AB38" s="140">
        <f t="shared" si="9"/>
        <v>0</v>
      </c>
      <c r="AC38" s="136">
        <f t="shared" si="10"/>
        <v>0</v>
      </c>
    </row>
    <row r="39" spans="1:29" s="7" customFormat="1" ht="16.5" customHeight="1" x14ac:dyDescent="0.25">
      <c r="A39" s="6"/>
      <c r="B39" s="12"/>
      <c r="C39" s="54"/>
      <c r="D39" s="4"/>
      <c r="E39" s="12"/>
      <c r="F39" s="66"/>
      <c r="G39" s="32" t="e">
        <f t="shared" si="0"/>
        <v>#N/A</v>
      </c>
      <c r="H39" s="6"/>
      <c r="I39" s="12"/>
      <c r="J39" s="134"/>
      <c r="K39" s="4"/>
      <c r="L39" s="12"/>
      <c r="M39" s="66"/>
      <c r="N39" s="32" t="e">
        <f t="shared" si="1"/>
        <v>#N/A</v>
      </c>
      <c r="O39" s="33"/>
      <c r="P39" s="12"/>
      <c r="Q39" s="135" t="str">
        <f t="shared" si="11"/>
        <v/>
      </c>
      <c r="R39" s="138" t="str">
        <f t="shared" si="12"/>
        <v/>
      </c>
      <c r="S39" s="3"/>
      <c r="T39" s="140">
        <f t="shared" si="13"/>
        <v>0</v>
      </c>
      <c r="U39" s="136">
        <f t="shared" si="14"/>
        <v>0</v>
      </c>
      <c r="W39" s="33"/>
      <c r="X39" s="12"/>
      <c r="Y39" s="135" t="str">
        <f t="shared" si="7"/>
        <v/>
      </c>
      <c r="Z39" s="138" t="str">
        <f t="shared" si="8"/>
        <v/>
      </c>
      <c r="AA39" s="3"/>
      <c r="AB39" s="140">
        <f t="shared" si="9"/>
        <v>0</v>
      </c>
      <c r="AC39" s="136">
        <f t="shared" si="10"/>
        <v>0</v>
      </c>
    </row>
    <row r="40" spans="1:29" s="7" customFormat="1" ht="16.5" customHeight="1" x14ac:dyDescent="0.25">
      <c r="A40" s="6"/>
      <c r="B40" s="12"/>
      <c r="C40" s="54"/>
      <c r="D40" s="4"/>
      <c r="E40" s="12"/>
      <c r="F40" s="66"/>
      <c r="G40" s="32" t="e">
        <f t="shared" si="0"/>
        <v>#N/A</v>
      </c>
      <c r="H40" s="6"/>
      <c r="I40" s="12"/>
      <c r="J40" s="54"/>
      <c r="K40" s="4"/>
      <c r="L40" s="12"/>
      <c r="M40" s="66"/>
      <c r="N40" s="32" t="e">
        <f t="shared" si="1"/>
        <v>#N/A</v>
      </c>
      <c r="O40" s="33"/>
      <c r="P40" s="12"/>
      <c r="Q40" s="135" t="str">
        <f t="shared" si="11"/>
        <v/>
      </c>
      <c r="R40" s="138" t="str">
        <f t="shared" si="12"/>
        <v/>
      </c>
      <c r="S40" s="3"/>
      <c r="T40" s="140">
        <f t="shared" si="13"/>
        <v>0</v>
      </c>
      <c r="U40" s="136">
        <f t="shared" si="14"/>
        <v>0</v>
      </c>
      <c r="W40" s="33"/>
      <c r="X40" s="12"/>
      <c r="Y40" s="135" t="str">
        <f t="shared" si="7"/>
        <v/>
      </c>
      <c r="Z40" s="138" t="str">
        <f t="shared" si="8"/>
        <v/>
      </c>
      <c r="AA40" s="3"/>
      <c r="AB40" s="140">
        <f t="shared" si="9"/>
        <v>0</v>
      </c>
      <c r="AC40" s="136">
        <f t="shared" si="10"/>
        <v>0</v>
      </c>
    </row>
    <row r="41" spans="1:29" s="7" customFormat="1" ht="16.5" customHeight="1" x14ac:dyDescent="0.25">
      <c r="A41" s="6"/>
      <c r="B41" s="12"/>
      <c r="C41" s="54"/>
      <c r="D41" s="4"/>
      <c r="E41" s="12"/>
      <c r="F41" s="66"/>
      <c r="G41" s="32" t="e">
        <f t="shared" si="0"/>
        <v>#N/A</v>
      </c>
      <c r="H41" s="6"/>
      <c r="I41" s="12"/>
      <c r="J41" s="54"/>
      <c r="K41" s="4"/>
      <c r="L41" s="12"/>
      <c r="M41" s="66"/>
      <c r="N41" s="32" t="e">
        <f t="shared" si="1"/>
        <v>#N/A</v>
      </c>
      <c r="O41" s="33"/>
      <c r="P41" s="12"/>
      <c r="Q41" s="135" t="str">
        <f t="shared" si="11"/>
        <v/>
      </c>
      <c r="R41" s="138" t="str">
        <f t="shared" si="12"/>
        <v/>
      </c>
      <c r="S41" s="3"/>
      <c r="T41" s="140">
        <f t="shared" si="13"/>
        <v>0</v>
      </c>
      <c r="U41" s="136">
        <f t="shared" si="14"/>
        <v>0</v>
      </c>
      <c r="W41" s="33"/>
      <c r="X41" s="12"/>
      <c r="Y41" s="135" t="str">
        <f t="shared" si="7"/>
        <v/>
      </c>
      <c r="Z41" s="138" t="str">
        <f t="shared" si="8"/>
        <v/>
      </c>
      <c r="AA41" s="3"/>
      <c r="AB41" s="140">
        <f t="shared" si="9"/>
        <v>0</v>
      </c>
      <c r="AC41" s="136">
        <f t="shared" si="10"/>
        <v>0</v>
      </c>
    </row>
    <row r="42" spans="1:29" s="7" customFormat="1" ht="16.5" customHeight="1" x14ac:dyDescent="0.25">
      <c r="A42" s="6"/>
      <c r="B42" s="12"/>
      <c r="C42" s="54"/>
      <c r="D42" s="4"/>
      <c r="E42" s="12"/>
      <c r="F42" s="66"/>
      <c r="G42" s="32" t="e">
        <f t="shared" si="0"/>
        <v>#N/A</v>
      </c>
      <c r="H42" s="6"/>
      <c r="I42" s="12"/>
      <c r="J42" s="54"/>
      <c r="K42" s="4"/>
      <c r="L42" s="12"/>
      <c r="M42" s="66"/>
      <c r="N42" s="32" t="e">
        <f t="shared" si="1"/>
        <v>#N/A</v>
      </c>
      <c r="O42" s="33"/>
      <c r="P42" s="12"/>
      <c r="Q42" s="135" t="str">
        <f t="shared" si="11"/>
        <v/>
      </c>
      <c r="R42" s="138" t="str">
        <f t="shared" si="12"/>
        <v/>
      </c>
      <c r="S42" s="3"/>
      <c r="T42" s="140">
        <f t="shared" si="13"/>
        <v>0</v>
      </c>
      <c r="U42" s="136">
        <f t="shared" si="14"/>
        <v>0</v>
      </c>
      <c r="W42" s="33"/>
      <c r="X42" s="12"/>
      <c r="Y42" s="135" t="str">
        <f t="shared" si="7"/>
        <v/>
      </c>
      <c r="Z42" s="138" t="str">
        <f t="shared" si="8"/>
        <v/>
      </c>
      <c r="AA42" s="3"/>
      <c r="AB42" s="140">
        <f t="shared" si="9"/>
        <v>0</v>
      </c>
      <c r="AC42" s="136">
        <f t="shared" si="10"/>
        <v>0</v>
      </c>
    </row>
    <row r="43" spans="1:29" s="7" customFormat="1" ht="16.5" customHeight="1" x14ac:dyDescent="0.25">
      <c r="A43" s="6"/>
      <c r="B43" s="12"/>
      <c r="C43" s="54"/>
      <c r="D43" s="4"/>
      <c r="E43" s="12"/>
      <c r="F43" s="66"/>
      <c r="G43" s="32" t="e">
        <f t="shared" si="0"/>
        <v>#N/A</v>
      </c>
      <c r="H43" s="6"/>
      <c r="I43" s="12"/>
      <c r="J43" s="54"/>
      <c r="K43" s="4"/>
      <c r="L43" s="12"/>
      <c r="M43" s="66"/>
      <c r="N43" s="32" t="e">
        <f t="shared" si="1"/>
        <v>#N/A</v>
      </c>
      <c r="O43" s="33"/>
      <c r="P43" s="12"/>
      <c r="Q43" s="135" t="str">
        <f t="shared" si="11"/>
        <v/>
      </c>
      <c r="R43" s="138" t="str">
        <f t="shared" si="12"/>
        <v/>
      </c>
      <c r="S43" s="3"/>
      <c r="T43" s="140">
        <f t="shared" si="13"/>
        <v>0</v>
      </c>
      <c r="U43" s="136">
        <f t="shared" si="14"/>
        <v>0</v>
      </c>
      <c r="W43" s="33"/>
      <c r="X43" s="12"/>
      <c r="Y43" s="135" t="str">
        <f t="shared" si="7"/>
        <v/>
      </c>
      <c r="Z43" s="138" t="str">
        <f t="shared" si="8"/>
        <v/>
      </c>
      <c r="AA43" s="3"/>
      <c r="AB43" s="140">
        <f t="shared" si="9"/>
        <v>0</v>
      </c>
      <c r="AC43" s="136">
        <f t="shared" si="10"/>
        <v>0</v>
      </c>
    </row>
    <row r="44" spans="1:29" s="7" customFormat="1" ht="16.5" customHeight="1" x14ac:dyDescent="0.25">
      <c r="A44" s="6"/>
      <c r="B44" s="12"/>
      <c r="C44" s="54"/>
      <c r="D44" s="4"/>
      <c r="E44" s="12"/>
      <c r="F44" s="66"/>
      <c r="G44" s="32" t="e">
        <f t="shared" si="0"/>
        <v>#N/A</v>
      </c>
      <c r="H44" s="6"/>
      <c r="I44" s="12"/>
      <c r="J44" s="54"/>
      <c r="K44" s="4"/>
      <c r="L44" s="12"/>
      <c r="M44" s="66"/>
      <c r="N44" s="32" t="e">
        <f t="shared" si="1"/>
        <v>#N/A</v>
      </c>
      <c r="O44" s="33"/>
      <c r="P44" s="12"/>
      <c r="Q44" s="135" t="str">
        <f t="shared" si="11"/>
        <v/>
      </c>
      <c r="R44" s="138" t="str">
        <f t="shared" si="12"/>
        <v/>
      </c>
      <c r="S44" s="3"/>
      <c r="T44" s="140">
        <f t="shared" si="13"/>
        <v>0</v>
      </c>
      <c r="U44" s="136">
        <f t="shared" si="14"/>
        <v>0</v>
      </c>
      <c r="W44" s="33"/>
      <c r="X44" s="12"/>
      <c r="Y44" s="135" t="str">
        <f t="shared" si="7"/>
        <v/>
      </c>
      <c r="Z44" s="138" t="str">
        <f t="shared" si="8"/>
        <v/>
      </c>
      <c r="AA44" s="3"/>
      <c r="AB44" s="140">
        <f t="shared" si="9"/>
        <v>0</v>
      </c>
      <c r="AC44" s="136">
        <f t="shared" si="10"/>
        <v>0</v>
      </c>
    </row>
    <row r="45" spans="1:29" s="7" customFormat="1" ht="16.5" customHeight="1" x14ac:dyDescent="0.25">
      <c r="A45" s="6"/>
      <c r="B45" s="12"/>
      <c r="C45" s="54"/>
      <c r="D45" s="4"/>
      <c r="E45" s="12"/>
      <c r="F45" s="66"/>
      <c r="G45" s="32" t="e">
        <f t="shared" si="0"/>
        <v>#N/A</v>
      </c>
      <c r="H45" s="6"/>
      <c r="I45" s="12"/>
      <c r="J45" s="54"/>
      <c r="K45" s="4"/>
      <c r="L45" s="12"/>
      <c r="M45" s="66"/>
      <c r="N45" s="32" t="e">
        <f t="shared" si="1"/>
        <v>#N/A</v>
      </c>
      <c r="O45" s="33"/>
      <c r="P45" s="12"/>
      <c r="Q45" s="135" t="str">
        <f t="shared" si="11"/>
        <v/>
      </c>
      <c r="R45" s="138" t="str">
        <f t="shared" si="12"/>
        <v/>
      </c>
      <c r="S45" s="3"/>
      <c r="T45" s="140">
        <f t="shared" si="13"/>
        <v>0</v>
      </c>
      <c r="U45" s="136">
        <f t="shared" si="14"/>
        <v>0</v>
      </c>
      <c r="W45" s="33"/>
      <c r="X45" s="12"/>
      <c r="Y45" s="135" t="str">
        <f t="shared" si="7"/>
        <v/>
      </c>
      <c r="Z45" s="138" t="str">
        <f t="shared" si="8"/>
        <v/>
      </c>
      <c r="AA45" s="3"/>
      <c r="AB45" s="140">
        <f t="shared" si="9"/>
        <v>0</v>
      </c>
      <c r="AC45" s="136">
        <f t="shared" si="10"/>
        <v>0</v>
      </c>
    </row>
    <row r="46" spans="1:29" s="7" customFormat="1" ht="16.5" customHeight="1" x14ac:dyDescent="0.25">
      <c r="A46" s="6"/>
      <c r="B46" s="12"/>
      <c r="C46" s="54"/>
      <c r="D46" s="4"/>
      <c r="E46" s="12"/>
      <c r="F46" s="66"/>
      <c r="G46" s="32" t="e">
        <f t="shared" si="0"/>
        <v>#N/A</v>
      </c>
      <c r="H46" s="6"/>
      <c r="I46" s="12"/>
      <c r="J46" s="54"/>
      <c r="K46" s="4"/>
      <c r="L46" s="12"/>
      <c r="M46" s="66"/>
      <c r="N46" s="32" t="e">
        <f t="shared" si="1"/>
        <v>#N/A</v>
      </c>
      <c r="O46" s="33"/>
      <c r="P46" s="12"/>
      <c r="Q46" s="135" t="str">
        <f t="shared" si="11"/>
        <v/>
      </c>
      <c r="R46" s="138" t="str">
        <f t="shared" si="12"/>
        <v/>
      </c>
      <c r="S46" s="3"/>
      <c r="T46" s="140">
        <f t="shared" si="13"/>
        <v>0</v>
      </c>
      <c r="U46" s="136">
        <f t="shared" si="14"/>
        <v>0</v>
      </c>
      <c r="W46" s="33"/>
      <c r="X46" s="12"/>
      <c r="Y46" s="135" t="str">
        <f t="shared" si="7"/>
        <v/>
      </c>
      <c r="Z46" s="138" t="str">
        <f t="shared" si="8"/>
        <v/>
      </c>
      <c r="AA46" s="3"/>
      <c r="AB46" s="140">
        <f t="shared" si="9"/>
        <v>0</v>
      </c>
      <c r="AC46" s="136">
        <f t="shared" si="10"/>
        <v>0</v>
      </c>
    </row>
    <row r="47" spans="1:29" s="7" customFormat="1" ht="16.5" customHeight="1" x14ac:dyDescent="0.25">
      <c r="A47" s="6"/>
      <c r="B47" s="12"/>
      <c r="C47" s="54"/>
      <c r="D47" s="4"/>
      <c r="E47" s="12"/>
      <c r="F47" s="66"/>
      <c r="G47" s="32" t="e">
        <f t="shared" si="0"/>
        <v>#N/A</v>
      </c>
      <c r="H47" s="6"/>
      <c r="I47" s="12"/>
      <c r="J47" s="54"/>
      <c r="K47" s="4"/>
      <c r="L47" s="12"/>
      <c r="M47" s="66"/>
      <c r="N47" s="32" t="e">
        <f t="shared" si="1"/>
        <v>#N/A</v>
      </c>
      <c r="O47" s="33"/>
      <c r="P47" s="12"/>
      <c r="Q47" s="135" t="str">
        <f t="shared" si="11"/>
        <v/>
      </c>
      <c r="R47" s="138" t="str">
        <f t="shared" si="12"/>
        <v/>
      </c>
      <c r="S47" s="3"/>
      <c r="T47" s="140">
        <f t="shared" si="13"/>
        <v>0</v>
      </c>
      <c r="U47" s="136">
        <f t="shared" si="14"/>
        <v>0</v>
      </c>
      <c r="W47" s="33"/>
      <c r="X47" s="12"/>
      <c r="Y47" s="135" t="str">
        <f t="shared" si="7"/>
        <v/>
      </c>
      <c r="Z47" s="138" t="str">
        <f t="shared" si="8"/>
        <v/>
      </c>
      <c r="AA47" s="3"/>
      <c r="AB47" s="140">
        <f t="shared" si="9"/>
        <v>0</v>
      </c>
      <c r="AC47" s="136">
        <f t="shared" si="10"/>
        <v>0</v>
      </c>
    </row>
    <row r="48" spans="1:29" s="7" customFormat="1" ht="16.5" customHeight="1" x14ac:dyDescent="0.25">
      <c r="A48" s="6"/>
      <c r="B48" s="12"/>
      <c r="C48" s="54"/>
      <c r="D48" s="4"/>
      <c r="E48" s="12"/>
      <c r="F48" s="66"/>
      <c r="G48" s="32" t="e">
        <f t="shared" si="0"/>
        <v>#N/A</v>
      </c>
      <c r="H48" s="6"/>
      <c r="I48" s="12"/>
      <c r="J48" s="54"/>
      <c r="K48" s="4"/>
      <c r="L48" s="12"/>
      <c r="M48" s="66"/>
      <c r="N48" s="32" t="e">
        <f t="shared" si="1"/>
        <v>#N/A</v>
      </c>
      <c r="O48" s="33"/>
      <c r="P48" s="12"/>
      <c r="Q48" s="135" t="str">
        <f t="shared" si="11"/>
        <v/>
      </c>
      <c r="R48" s="138" t="str">
        <f t="shared" si="12"/>
        <v/>
      </c>
      <c r="S48" s="3"/>
      <c r="T48" s="140">
        <f t="shared" si="13"/>
        <v>0</v>
      </c>
      <c r="U48" s="136">
        <f t="shared" si="14"/>
        <v>0</v>
      </c>
      <c r="W48" s="33"/>
      <c r="X48" s="12"/>
      <c r="Y48" s="135" t="str">
        <f t="shared" si="7"/>
        <v/>
      </c>
      <c r="Z48" s="138" t="str">
        <f t="shared" si="8"/>
        <v/>
      </c>
      <c r="AA48" s="3"/>
      <c r="AB48" s="140">
        <f t="shared" si="9"/>
        <v>0</v>
      </c>
      <c r="AC48" s="136">
        <f t="shared" si="10"/>
        <v>0</v>
      </c>
    </row>
    <row r="49" spans="1:29" s="7" customFormat="1" ht="16.5" customHeight="1" x14ac:dyDescent="0.25">
      <c r="A49" s="6"/>
      <c r="B49" s="12"/>
      <c r="C49" s="54"/>
      <c r="D49" s="4"/>
      <c r="E49" s="12"/>
      <c r="F49" s="66"/>
      <c r="G49" s="32" t="e">
        <f t="shared" si="0"/>
        <v>#N/A</v>
      </c>
      <c r="H49" s="6"/>
      <c r="I49" s="12"/>
      <c r="J49" s="54"/>
      <c r="K49" s="4"/>
      <c r="L49" s="12"/>
      <c r="M49" s="66"/>
      <c r="N49" s="32" t="e">
        <f t="shared" si="1"/>
        <v>#N/A</v>
      </c>
      <c r="O49" s="33"/>
      <c r="P49" s="12"/>
      <c r="Q49" s="135" t="str">
        <f t="shared" si="11"/>
        <v/>
      </c>
      <c r="R49" s="138" t="str">
        <f t="shared" si="12"/>
        <v/>
      </c>
      <c r="S49" s="3"/>
      <c r="T49" s="140">
        <f t="shared" si="13"/>
        <v>0</v>
      </c>
      <c r="U49" s="136">
        <f t="shared" si="14"/>
        <v>0</v>
      </c>
      <c r="W49" s="33"/>
      <c r="X49" s="12"/>
      <c r="Y49" s="135" t="str">
        <f t="shared" si="7"/>
        <v/>
      </c>
      <c r="Z49" s="138" t="str">
        <f t="shared" si="8"/>
        <v/>
      </c>
      <c r="AA49" s="3"/>
      <c r="AB49" s="140">
        <f t="shared" si="9"/>
        <v>0</v>
      </c>
      <c r="AC49" s="136">
        <f t="shared" si="10"/>
        <v>0</v>
      </c>
    </row>
    <row r="50" spans="1:29" s="7" customFormat="1" ht="16.5" customHeight="1" x14ac:dyDescent="0.25">
      <c r="A50" s="6"/>
      <c r="B50" s="12"/>
      <c r="C50" s="54"/>
      <c r="D50" s="4"/>
      <c r="E50" s="12"/>
      <c r="F50" s="66"/>
      <c r="G50" s="32" t="e">
        <f t="shared" si="0"/>
        <v>#N/A</v>
      </c>
      <c r="H50" s="6"/>
      <c r="I50" s="12"/>
      <c r="J50" s="54"/>
      <c r="K50" s="4"/>
      <c r="L50" s="12"/>
      <c r="M50" s="66"/>
      <c r="N50" s="32" t="e">
        <f t="shared" si="1"/>
        <v>#N/A</v>
      </c>
      <c r="O50" s="33"/>
      <c r="P50" s="12"/>
      <c r="Q50" s="135" t="str">
        <f t="shared" si="11"/>
        <v/>
      </c>
      <c r="R50" s="138" t="str">
        <f t="shared" si="12"/>
        <v/>
      </c>
      <c r="S50" s="3"/>
      <c r="T50" s="140">
        <f t="shared" si="13"/>
        <v>0</v>
      </c>
      <c r="U50" s="136">
        <f t="shared" si="14"/>
        <v>0</v>
      </c>
      <c r="W50" s="33"/>
      <c r="X50" s="12"/>
      <c r="Y50" s="135" t="str">
        <f t="shared" si="7"/>
        <v/>
      </c>
      <c r="Z50" s="138" t="str">
        <f t="shared" si="8"/>
        <v/>
      </c>
      <c r="AA50" s="3"/>
      <c r="AB50" s="140">
        <f t="shared" si="9"/>
        <v>0</v>
      </c>
      <c r="AC50" s="136">
        <f t="shared" si="10"/>
        <v>0</v>
      </c>
    </row>
    <row r="51" spans="1:29" s="7" customFormat="1" ht="16.5" customHeight="1" x14ac:dyDescent="0.25">
      <c r="A51" s="6"/>
      <c r="B51" s="12"/>
      <c r="C51" s="54"/>
      <c r="D51" s="4"/>
      <c r="E51" s="12"/>
      <c r="F51" s="66"/>
      <c r="G51" s="32" t="e">
        <f t="shared" si="0"/>
        <v>#N/A</v>
      </c>
      <c r="H51" s="6"/>
      <c r="I51" s="12"/>
      <c r="J51" s="54"/>
      <c r="K51" s="4"/>
      <c r="L51" s="12"/>
      <c r="M51" s="66"/>
      <c r="N51" s="32" t="e">
        <f t="shared" si="1"/>
        <v>#N/A</v>
      </c>
      <c r="O51" s="33"/>
      <c r="P51" s="12"/>
      <c r="Q51" s="135" t="str">
        <f t="shared" si="11"/>
        <v/>
      </c>
      <c r="R51" s="138" t="str">
        <f t="shared" si="12"/>
        <v/>
      </c>
      <c r="S51" s="3"/>
      <c r="T51" s="140">
        <f t="shared" si="13"/>
        <v>0</v>
      </c>
      <c r="U51" s="136">
        <f t="shared" si="14"/>
        <v>0</v>
      </c>
      <c r="W51" s="33"/>
      <c r="X51" s="12"/>
      <c r="Y51" s="135" t="str">
        <f t="shared" si="7"/>
        <v/>
      </c>
      <c r="Z51" s="138" t="str">
        <f t="shared" si="8"/>
        <v/>
      </c>
      <c r="AA51" s="3"/>
      <c r="AB51" s="140">
        <f t="shared" si="9"/>
        <v>0</v>
      </c>
      <c r="AC51" s="136">
        <f t="shared" si="10"/>
        <v>0</v>
      </c>
    </row>
    <row r="52" spans="1:29" s="7" customFormat="1" ht="16.5" customHeight="1" x14ac:dyDescent="0.25">
      <c r="A52" s="6"/>
      <c r="B52" s="12"/>
      <c r="C52" s="54"/>
      <c r="D52" s="4"/>
      <c r="E52" s="12"/>
      <c r="F52" s="66"/>
      <c r="G52" s="32" t="e">
        <f t="shared" si="0"/>
        <v>#N/A</v>
      </c>
      <c r="H52" s="6"/>
      <c r="I52" s="12"/>
      <c r="J52" s="54"/>
      <c r="K52" s="4"/>
      <c r="L52" s="12"/>
      <c r="M52" s="66"/>
      <c r="N52" s="32" t="e">
        <f t="shared" si="1"/>
        <v>#N/A</v>
      </c>
      <c r="O52" s="33"/>
      <c r="P52" s="12"/>
      <c r="Q52" s="135" t="str">
        <f t="shared" si="11"/>
        <v/>
      </c>
      <c r="R52" s="138" t="str">
        <f t="shared" si="12"/>
        <v/>
      </c>
      <c r="S52" s="3"/>
      <c r="T52" s="140">
        <f t="shared" si="13"/>
        <v>0</v>
      </c>
      <c r="U52" s="136">
        <f t="shared" si="14"/>
        <v>0</v>
      </c>
      <c r="W52" s="33"/>
      <c r="X52" s="12"/>
      <c r="Y52" s="135" t="str">
        <f t="shared" si="7"/>
        <v/>
      </c>
      <c r="Z52" s="138" t="str">
        <f t="shared" si="8"/>
        <v/>
      </c>
      <c r="AA52" s="3"/>
      <c r="AB52" s="140">
        <f t="shared" si="9"/>
        <v>0</v>
      </c>
      <c r="AC52" s="136">
        <f t="shared" si="10"/>
        <v>0</v>
      </c>
    </row>
    <row r="53" spans="1:29" ht="16.5" customHeight="1" x14ac:dyDescent="0.25">
      <c r="A53" s="6"/>
      <c r="B53" s="12"/>
      <c r="C53" s="54"/>
      <c r="D53" s="4"/>
      <c r="E53" s="12"/>
      <c r="F53" s="66"/>
      <c r="G53" s="32" t="e">
        <f t="shared" si="0"/>
        <v>#N/A</v>
      </c>
      <c r="H53" s="6"/>
      <c r="I53" s="12"/>
      <c r="J53" s="54"/>
      <c r="K53" s="4"/>
      <c r="L53" s="12"/>
      <c r="M53" s="66"/>
      <c r="N53" s="32" t="e">
        <f t="shared" si="1"/>
        <v>#N/A</v>
      </c>
      <c r="O53" s="33"/>
      <c r="P53" s="12"/>
      <c r="Q53" s="135" t="str">
        <f t="shared" si="11"/>
        <v/>
      </c>
      <c r="R53" s="138" t="str">
        <f t="shared" si="12"/>
        <v/>
      </c>
      <c r="S53" s="3"/>
      <c r="T53" s="140">
        <f t="shared" si="13"/>
        <v>0</v>
      </c>
      <c r="U53" s="136">
        <f t="shared" si="14"/>
        <v>0</v>
      </c>
      <c r="V53" s="7"/>
      <c r="W53" s="33"/>
      <c r="X53" s="12"/>
      <c r="Y53" s="135" t="str">
        <f t="shared" si="7"/>
        <v/>
      </c>
      <c r="Z53" s="138" t="str">
        <f t="shared" si="8"/>
        <v/>
      </c>
      <c r="AA53" s="3"/>
      <c r="AB53" s="140">
        <f t="shared" si="9"/>
        <v>0</v>
      </c>
      <c r="AC53" s="136">
        <f t="shared" si="10"/>
        <v>0</v>
      </c>
    </row>
    <row r="54" spans="1:29" ht="16.5" customHeight="1" thickBot="1" x14ac:dyDescent="0.3">
      <c r="A54" s="6"/>
      <c r="B54" s="12"/>
      <c r="C54" s="54"/>
      <c r="D54" s="4"/>
      <c r="E54" s="12"/>
      <c r="F54" s="66"/>
      <c r="G54" s="32" t="e">
        <f t="shared" si="0"/>
        <v>#N/A</v>
      </c>
      <c r="H54" s="6"/>
      <c r="I54" s="12"/>
      <c r="J54" s="54"/>
      <c r="K54" s="4"/>
      <c r="L54" s="12"/>
      <c r="M54" s="66"/>
      <c r="N54" s="32" t="e">
        <f t="shared" si="1"/>
        <v>#N/A</v>
      </c>
      <c r="O54" s="33"/>
      <c r="P54" s="12"/>
      <c r="Q54" s="135" t="str">
        <f t="shared" si="11"/>
        <v/>
      </c>
      <c r="R54" s="138" t="str">
        <f t="shared" si="12"/>
        <v/>
      </c>
      <c r="S54" s="3"/>
      <c r="T54" s="140">
        <f t="shared" si="13"/>
        <v>0</v>
      </c>
      <c r="U54" s="136">
        <f t="shared" si="14"/>
        <v>0</v>
      </c>
      <c r="V54" s="7"/>
      <c r="W54" s="33"/>
      <c r="X54" s="12"/>
      <c r="Y54" s="135" t="str">
        <f t="shared" si="7"/>
        <v/>
      </c>
      <c r="Z54" s="138" t="str">
        <f t="shared" si="8"/>
        <v/>
      </c>
      <c r="AA54" s="3"/>
      <c r="AB54" s="140">
        <f t="shared" si="9"/>
        <v>0</v>
      </c>
      <c r="AC54" s="136">
        <f t="shared" si="10"/>
        <v>0</v>
      </c>
    </row>
    <row r="55" spans="1:29" ht="15.75" thickBot="1" x14ac:dyDescent="0.3">
      <c r="A55" s="98"/>
      <c r="B55" s="99"/>
      <c r="C55" s="99"/>
      <c r="D55" s="100"/>
      <c r="E55" s="101"/>
      <c r="F55" s="99"/>
      <c r="G55" s="102"/>
      <c r="H55" s="56"/>
      <c r="I55" s="103"/>
      <c r="J55" s="57" t="s">
        <v>14</v>
      </c>
      <c r="K55" s="63">
        <f>SUM(D7:D54,K7:K54)</f>
        <v>0</v>
      </c>
      <c r="L55" s="99"/>
      <c r="M55" s="104"/>
      <c r="N55" s="32"/>
      <c r="O55" s="36"/>
      <c r="P55" s="139"/>
      <c r="Q55" s="139"/>
      <c r="R55" s="139"/>
      <c r="S55" s="139"/>
      <c r="T55" s="139"/>
      <c r="U55" s="146"/>
      <c r="V55" s="7"/>
      <c r="W55" s="33"/>
      <c r="X55" s="135"/>
      <c r="Y55" s="135"/>
      <c r="Z55" s="37" t="s">
        <v>14</v>
      </c>
      <c r="AA55" s="38">
        <f>SUM(S7:S54,AA7:AA54)</f>
        <v>0</v>
      </c>
      <c r="AB55" s="38">
        <f t="shared" ref="AB55:AC55" si="15">SUM(T7:T54,AB7:AB54)</f>
        <v>0</v>
      </c>
      <c r="AC55" s="38">
        <f t="shared" si="15"/>
        <v>0</v>
      </c>
    </row>
    <row r="56" spans="1:29" ht="18.75" x14ac:dyDescent="0.25">
      <c r="A56" s="208" t="s">
        <v>1060</v>
      </c>
      <c r="B56" s="208"/>
      <c r="C56" s="208"/>
      <c r="D56" s="208"/>
      <c r="E56" s="208"/>
      <c r="F56" s="208"/>
      <c r="G56" s="208"/>
      <c r="H56" s="208"/>
      <c r="I56" s="208"/>
      <c r="J56" s="208"/>
      <c r="K56" s="208"/>
      <c r="L56" s="208"/>
      <c r="M56" s="208"/>
      <c r="N56" s="208"/>
      <c r="O56" s="208" t="s">
        <v>38</v>
      </c>
      <c r="P56" s="208"/>
      <c r="Q56" s="208"/>
      <c r="R56" s="208"/>
      <c r="S56" s="208"/>
      <c r="T56" s="208"/>
      <c r="U56" s="208"/>
      <c r="V56" s="208"/>
      <c r="W56" s="208"/>
      <c r="X56" s="208"/>
      <c r="Y56" s="208"/>
      <c r="Z56" s="208"/>
      <c r="AA56" s="208"/>
      <c r="AB56" s="208"/>
      <c r="AC56" s="46"/>
    </row>
    <row r="57" spans="1:29" ht="15.75" thickBot="1" x14ac:dyDescent="0.3">
      <c r="A57" s="249"/>
      <c r="B57" s="249"/>
      <c r="C57" s="249"/>
      <c r="D57" s="249"/>
      <c r="E57" s="249"/>
      <c r="F57" s="249"/>
      <c r="G57" s="249"/>
      <c r="H57" s="249"/>
      <c r="I57" s="249"/>
      <c r="J57" s="249"/>
      <c r="K57" s="249"/>
      <c r="L57" s="249"/>
      <c r="M57" s="249"/>
      <c r="N57" s="249"/>
      <c r="O57" s="251"/>
      <c r="P57" s="251"/>
      <c r="Q57" s="251"/>
      <c r="R57" s="251"/>
      <c r="S57" s="251"/>
      <c r="T57" s="251"/>
      <c r="U57" s="251"/>
      <c r="V57" s="251"/>
      <c r="W57" s="251"/>
      <c r="X57" s="251"/>
      <c r="Y57" s="251"/>
      <c r="Z57" s="251"/>
      <c r="AA57" s="251"/>
      <c r="AB57" s="251"/>
      <c r="AC57" s="17"/>
    </row>
    <row r="58" spans="1:29" ht="16.5" thickBot="1" x14ac:dyDescent="0.3">
      <c r="A58" s="197" t="s">
        <v>1059</v>
      </c>
      <c r="B58" s="198"/>
      <c r="C58" s="198"/>
      <c r="D58" s="198"/>
      <c r="E58" s="198"/>
      <c r="F58" s="198"/>
      <c r="G58" s="198"/>
      <c r="H58" s="198"/>
      <c r="I58" s="198"/>
      <c r="J58" s="198"/>
      <c r="K58" s="198"/>
      <c r="L58" s="198"/>
      <c r="M58" s="199"/>
      <c r="N58" s="93"/>
      <c r="O58" s="197" t="s">
        <v>1063</v>
      </c>
      <c r="P58" s="198"/>
      <c r="Q58" s="198"/>
      <c r="R58" s="198"/>
      <c r="S58" s="198"/>
      <c r="T58" s="198"/>
      <c r="U58" s="199"/>
      <c r="W58" s="197" t="s">
        <v>1063</v>
      </c>
      <c r="X58" s="198"/>
      <c r="Y58" s="198"/>
      <c r="Z58" s="198"/>
      <c r="AA58" s="198"/>
      <c r="AB58" s="198"/>
      <c r="AC58" s="199"/>
    </row>
    <row r="59" spans="1:29" ht="15.75" thickBot="1" x14ac:dyDescent="0.3">
      <c r="A59" s="23"/>
      <c r="B59" s="25" t="s">
        <v>131</v>
      </c>
      <c r="C59" s="24" t="s">
        <v>13</v>
      </c>
      <c r="D59" s="25" t="s">
        <v>32</v>
      </c>
      <c r="E59" s="25" t="s">
        <v>30</v>
      </c>
      <c r="F59" s="25" t="s">
        <v>8</v>
      </c>
      <c r="G59" s="94" t="s">
        <v>31</v>
      </c>
      <c r="H59" s="95"/>
      <c r="I59" s="25" t="s">
        <v>131</v>
      </c>
      <c r="J59" s="24" t="s">
        <v>13</v>
      </c>
      <c r="K59" s="25" t="s">
        <v>32</v>
      </c>
      <c r="L59" s="25" t="s">
        <v>30</v>
      </c>
      <c r="M59" s="26" t="s">
        <v>8</v>
      </c>
      <c r="N59" s="94" t="s">
        <v>31</v>
      </c>
      <c r="O59" s="29"/>
      <c r="P59" s="24" t="s">
        <v>30</v>
      </c>
      <c r="Q59" s="96" t="s">
        <v>8</v>
      </c>
      <c r="R59" s="25" t="s">
        <v>34</v>
      </c>
      <c r="S59" s="25" t="s">
        <v>32</v>
      </c>
      <c r="T59" s="25" t="s">
        <v>35</v>
      </c>
      <c r="U59" s="26" t="s">
        <v>36</v>
      </c>
      <c r="W59" s="29"/>
      <c r="X59" s="24" t="s">
        <v>30</v>
      </c>
      <c r="Y59" s="96" t="s">
        <v>8</v>
      </c>
      <c r="Z59" s="25" t="s">
        <v>34</v>
      </c>
      <c r="AA59" s="25" t="s">
        <v>32</v>
      </c>
      <c r="AB59" s="25" t="s">
        <v>35</v>
      </c>
      <c r="AC59" s="26" t="s">
        <v>36</v>
      </c>
    </row>
    <row r="60" spans="1:29" x14ac:dyDescent="0.25">
      <c r="A60" s="9"/>
      <c r="B60" s="12"/>
      <c r="C60" s="54"/>
      <c r="D60" s="4"/>
      <c r="E60" s="12"/>
      <c r="F60" s="65"/>
      <c r="G60" s="32" t="e">
        <f t="shared" ref="G60:G105" si="16">VLOOKUP(E60,DESCRIPTIONS,5)</f>
        <v>#N/A</v>
      </c>
      <c r="H60" s="9"/>
      <c r="I60" s="12"/>
      <c r="J60" s="54"/>
      <c r="K60" s="4"/>
      <c r="L60" s="12"/>
      <c r="M60" s="66"/>
      <c r="N60" s="32" t="e">
        <f t="shared" ref="N60:N105" si="17">VLOOKUP(L60,DESCRIPTIONS,5)</f>
        <v>#N/A</v>
      </c>
      <c r="O60" s="161"/>
      <c r="P60" s="12"/>
      <c r="Q60" s="163" t="str">
        <f t="shared" ref="Q60" si="18">IFERROR(VLOOKUP(P60,DESCRIPTIONS,3,), "")</f>
        <v/>
      </c>
      <c r="R60" s="164" t="str">
        <f t="shared" ref="R60" si="19">IFERROR(VLOOKUP(P60,DESCRIPTIONS,9), "")</f>
        <v/>
      </c>
      <c r="S60" s="3"/>
      <c r="T60" s="166">
        <f>SUMIF($E$7:$E$54,P60,$D$7:$D$54)+SUMIF($L$7:$L$54,P60,$K$7:$K$54)+SUMIF($E$60:$E$105,P60,$D$60:$D$105)+SUMIF($L$60:$L$105,P60,$K$60:$K$105)</f>
        <v>0</v>
      </c>
      <c r="U60" s="167">
        <f t="shared" ref="U60" si="20">S60-T60</f>
        <v>0</v>
      </c>
      <c r="V60" s="7"/>
      <c r="W60" s="161"/>
      <c r="X60" s="12"/>
      <c r="Y60" s="163" t="str">
        <f t="shared" ref="Y60:Y105" si="21">IFERROR(VLOOKUP(X60,DESCRIPTIONS,3,), "")</f>
        <v/>
      </c>
      <c r="Z60" s="164" t="str">
        <f t="shared" ref="Z60:Z105" si="22">IFERROR(VLOOKUP(X60,DESCRIPTIONS,9), "")</f>
        <v/>
      </c>
      <c r="AA60" s="3"/>
      <c r="AB60" s="166">
        <f t="shared" ref="AB60:AB105" si="23">SUMIF($E$7:$E$54,X60,$D$7:$D$54)+SUMIF($L$7:$L$54,X60,$K$7:$K$54)+SUMIF($E$60:$E$105,X60,$D$60:$D$105)+SUMIF($L$60:$L$105,X60,$K$60:$K$105)</f>
        <v>0</v>
      </c>
      <c r="AC60" s="167">
        <f t="shared" ref="AC60:AC105" si="24">AA60-AB60</f>
        <v>0</v>
      </c>
    </row>
    <row r="61" spans="1:29" x14ac:dyDescent="0.25">
      <c r="A61" s="6"/>
      <c r="B61" s="12"/>
      <c r="C61" s="54"/>
      <c r="D61" s="4"/>
      <c r="E61" s="12"/>
      <c r="F61" s="66"/>
      <c r="G61" s="32" t="e">
        <f t="shared" si="16"/>
        <v>#N/A</v>
      </c>
      <c r="H61" s="6"/>
      <c r="I61" s="12"/>
      <c r="J61" s="54"/>
      <c r="K61" s="4"/>
      <c r="L61" s="12"/>
      <c r="M61" s="66"/>
      <c r="N61" s="32" t="e">
        <f t="shared" si="17"/>
        <v>#N/A</v>
      </c>
      <c r="O61" s="161"/>
      <c r="P61" s="12"/>
      <c r="Q61" s="163" t="str">
        <f t="shared" ref="Q61:Q105" si="25">IFERROR(VLOOKUP(P61,DESCRIPTIONS,3,), "")</f>
        <v/>
      </c>
      <c r="R61" s="164" t="str">
        <f t="shared" ref="R61:R105" si="26">IFERROR(VLOOKUP(P61,DESCRIPTIONS,9), "")</f>
        <v/>
      </c>
      <c r="S61" s="3"/>
      <c r="T61" s="166">
        <f t="shared" ref="T61:T105" si="27">SUMIF($E$7:$E$54,P61,$D$7:$D$54)+SUMIF($L$7:$L$54,P61,$K$7:$K$54)+SUMIF($E$60:$E$105,P61,$D$60:$D$105)+SUMIF($L$60:$L$105,P61,$K$60:$K$105)</f>
        <v>0</v>
      </c>
      <c r="U61" s="167">
        <f t="shared" ref="U61:U105" si="28">S61-T61</f>
        <v>0</v>
      </c>
      <c r="V61" s="7"/>
      <c r="W61" s="161"/>
      <c r="X61" s="12"/>
      <c r="Y61" s="163" t="str">
        <f t="shared" si="21"/>
        <v/>
      </c>
      <c r="Z61" s="164" t="str">
        <f t="shared" si="22"/>
        <v/>
      </c>
      <c r="AA61" s="3"/>
      <c r="AB61" s="166">
        <f t="shared" si="23"/>
        <v>0</v>
      </c>
      <c r="AC61" s="167">
        <f t="shared" si="24"/>
        <v>0</v>
      </c>
    </row>
    <row r="62" spans="1:29" x14ac:dyDescent="0.25">
      <c r="A62" s="6"/>
      <c r="B62" s="12"/>
      <c r="C62" s="54"/>
      <c r="D62" s="4"/>
      <c r="E62" s="12"/>
      <c r="F62" s="66"/>
      <c r="G62" s="32" t="e">
        <f t="shared" si="16"/>
        <v>#N/A</v>
      </c>
      <c r="H62" s="6"/>
      <c r="I62" s="12"/>
      <c r="J62" s="54"/>
      <c r="K62" s="4"/>
      <c r="L62" s="12"/>
      <c r="M62" s="66"/>
      <c r="N62" s="32" t="e">
        <f t="shared" si="17"/>
        <v>#N/A</v>
      </c>
      <c r="O62" s="161"/>
      <c r="P62" s="12"/>
      <c r="Q62" s="163" t="str">
        <f t="shared" si="25"/>
        <v/>
      </c>
      <c r="R62" s="164" t="str">
        <f t="shared" si="26"/>
        <v/>
      </c>
      <c r="S62" s="3"/>
      <c r="T62" s="166">
        <f t="shared" si="27"/>
        <v>0</v>
      </c>
      <c r="U62" s="167">
        <f t="shared" si="28"/>
        <v>0</v>
      </c>
      <c r="V62" s="7"/>
      <c r="W62" s="161"/>
      <c r="X62" s="12"/>
      <c r="Y62" s="163" t="str">
        <f t="shared" si="21"/>
        <v/>
      </c>
      <c r="Z62" s="164" t="str">
        <f t="shared" si="22"/>
        <v/>
      </c>
      <c r="AA62" s="3"/>
      <c r="AB62" s="166">
        <f t="shared" si="23"/>
        <v>0</v>
      </c>
      <c r="AC62" s="167">
        <f t="shared" si="24"/>
        <v>0</v>
      </c>
    </row>
    <row r="63" spans="1:29" x14ac:dyDescent="0.25">
      <c r="A63" s="6"/>
      <c r="B63" s="12"/>
      <c r="C63" s="54"/>
      <c r="D63" s="4"/>
      <c r="E63" s="12"/>
      <c r="F63" s="66"/>
      <c r="G63" s="32" t="e">
        <f t="shared" si="16"/>
        <v>#N/A</v>
      </c>
      <c r="H63" s="6"/>
      <c r="I63" s="12"/>
      <c r="J63" s="54"/>
      <c r="K63" s="4"/>
      <c r="L63" s="12"/>
      <c r="M63" s="66"/>
      <c r="N63" s="32" t="e">
        <f t="shared" si="17"/>
        <v>#N/A</v>
      </c>
      <c r="O63" s="161"/>
      <c r="P63" s="12"/>
      <c r="Q63" s="163" t="str">
        <f t="shared" si="25"/>
        <v/>
      </c>
      <c r="R63" s="164" t="str">
        <f t="shared" si="26"/>
        <v/>
      </c>
      <c r="S63" s="3"/>
      <c r="T63" s="166">
        <f t="shared" si="27"/>
        <v>0</v>
      </c>
      <c r="U63" s="167">
        <f t="shared" si="28"/>
        <v>0</v>
      </c>
      <c r="V63" s="7"/>
      <c r="W63" s="161"/>
      <c r="X63" s="12"/>
      <c r="Y63" s="163" t="str">
        <f t="shared" si="21"/>
        <v/>
      </c>
      <c r="Z63" s="164" t="str">
        <f t="shared" si="22"/>
        <v/>
      </c>
      <c r="AA63" s="3"/>
      <c r="AB63" s="166">
        <f t="shared" si="23"/>
        <v>0</v>
      </c>
      <c r="AC63" s="167">
        <f t="shared" si="24"/>
        <v>0</v>
      </c>
    </row>
    <row r="64" spans="1:29" x14ac:dyDescent="0.25">
      <c r="A64" s="6"/>
      <c r="B64" s="12"/>
      <c r="C64" s="54"/>
      <c r="D64" s="4"/>
      <c r="E64" s="12"/>
      <c r="F64" s="66"/>
      <c r="G64" s="32" t="e">
        <f t="shared" si="16"/>
        <v>#N/A</v>
      </c>
      <c r="H64" s="6"/>
      <c r="I64" s="12"/>
      <c r="J64" s="54"/>
      <c r="K64" s="4"/>
      <c r="L64" s="12"/>
      <c r="M64" s="66"/>
      <c r="N64" s="32" t="e">
        <f t="shared" si="17"/>
        <v>#N/A</v>
      </c>
      <c r="O64" s="161"/>
      <c r="P64" s="12"/>
      <c r="Q64" s="163" t="str">
        <f t="shared" si="25"/>
        <v/>
      </c>
      <c r="R64" s="164" t="str">
        <f t="shared" si="26"/>
        <v/>
      </c>
      <c r="S64" s="3"/>
      <c r="T64" s="166">
        <f t="shared" si="27"/>
        <v>0</v>
      </c>
      <c r="U64" s="167">
        <f t="shared" si="28"/>
        <v>0</v>
      </c>
      <c r="V64" s="7"/>
      <c r="W64" s="161"/>
      <c r="X64" s="12"/>
      <c r="Y64" s="163" t="str">
        <f t="shared" si="21"/>
        <v/>
      </c>
      <c r="Z64" s="164" t="str">
        <f t="shared" si="22"/>
        <v/>
      </c>
      <c r="AA64" s="3"/>
      <c r="AB64" s="166">
        <f t="shared" si="23"/>
        <v>0</v>
      </c>
      <c r="AC64" s="167">
        <f t="shared" si="24"/>
        <v>0</v>
      </c>
    </row>
    <row r="65" spans="1:29" x14ac:dyDescent="0.25">
      <c r="A65" s="6"/>
      <c r="B65" s="12"/>
      <c r="C65" s="54"/>
      <c r="D65" s="4"/>
      <c r="E65" s="12"/>
      <c r="F65" s="66"/>
      <c r="G65" s="32" t="e">
        <f t="shared" si="16"/>
        <v>#N/A</v>
      </c>
      <c r="H65" s="6"/>
      <c r="I65" s="12"/>
      <c r="J65" s="54"/>
      <c r="K65" s="4"/>
      <c r="L65" s="12"/>
      <c r="M65" s="66"/>
      <c r="N65" s="32" t="e">
        <f t="shared" si="17"/>
        <v>#N/A</v>
      </c>
      <c r="O65" s="161"/>
      <c r="P65" s="12"/>
      <c r="Q65" s="163" t="str">
        <f t="shared" si="25"/>
        <v/>
      </c>
      <c r="R65" s="164" t="str">
        <f t="shared" si="26"/>
        <v/>
      </c>
      <c r="S65" s="3"/>
      <c r="T65" s="166">
        <f t="shared" si="27"/>
        <v>0</v>
      </c>
      <c r="U65" s="167">
        <f t="shared" si="28"/>
        <v>0</v>
      </c>
      <c r="V65" s="7"/>
      <c r="W65" s="161"/>
      <c r="X65" s="12"/>
      <c r="Y65" s="163" t="str">
        <f t="shared" si="21"/>
        <v/>
      </c>
      <c r="Z65" s="164" t="str">
        <f t="shared" si="22"/>
        <v/>
      </c>
      <c r="AA65" s="3"/>
      <c r="AB65" s="166">
        <f t="shared" si="23"/>
        <v>0</v>
      </c>
      <c r="AC65" s="167">
        <f t="shared" si="24"/>
        <v>0</v>
      </c>
    </row>
    <row r="66" spans="1:29" x14ac:dyDescent="0.25">
      <c r="A66" s="6"/>
      <c r="B66" s="12"/>
      <c r="C66" s="54"/>
      <c r="D66" s="4"/>
      <c r="E66" s="12"/>
      <c r="F66" s="66"/>
      <c r="G66" s="32" t="e">
        <f t="shared" si="16"/>
        <v>#N/A</v>
      </c>
      <c r="H66" s="6"/>
      <c r="I66" s="12"/>
      <c r="J66" s="54"/>
      <c r="K66" s="4"/>
      <c r="L66" s="12"/>
      <c r="M66" s="66"/>
      <c r="N66" s="32" t="e">
        <f t="shared" si="17"/>
        <v>#N/A</v>
      </c>
      <c r="O66" s="161"/>
      <c r="P66" s="12"/>
      <c r="Q66" s="163" t="str">
        <f t="shared" si="25"/>
        <v/>
      </c>
      <c r="R66" s="164" t="str">
        <f t="shared" si="26"/>
        <v/>
      </c>
      <c r="S66" s="3"/>
      <c r="T66" s="166">
        <f t="shared" si="27"/>
        <v>0</v>
      </c>
      <c r="U66" s="167">
        <f t="shared" si="28"/>
        <v>0</v>
      </c>
      <c r="V66" s="7"/>
      <c r="W66" s="161"/>
      <c r="X66" s="12"/>
      <c r="Y66" s="163" t="str">
        <f t="shared" si="21"/>
        <v/>
      </c>
      <c r="Z66" s="164" t="str">
        <f t="shared" si="22"/>
        <v/>
      </c>
      <c r="AA66" s="3"/>
      <c r="AB66" s="166">
        <f t="shared" si="23"/>
        <v>0</v>
      </c>
      <c r="AC66" s="167">
        <f t="shared" si="24"/>
        <v>0</v>
      </c>
    </row>
    <row r="67" spans="1:29" x14ac:dyDescent="0.25">
      <c r="A67" s="6"/>
      <c r="B67" s="12"/>
      <c r="C67" s="54"/>
      <c r="D67" s="4"/>
      <c r="E67" s="12"/>
      <c r="F67" s="66"/>
      <c r="G67" s="32" t="e">
        <f t="shared" si="16"/>
        <v>#N/A</v>
      </c>
      <c r="H67" s="6"/>
      <c r="I67" s="12"/>
      <c r="J67" s="54"/>
      <c r="K67" s="4"/>
      <c r="L67" s="12"/>
      <c r="M67" s="66"/>
      <c r="N67" s="32" t="e">
        <f t="shared" si="17"/>
        <v>#N/A</v>
      </c>
      <c r="O67" s="161"/>
      <c r="P67" s="12"/>
      <c r="Q67" s="163" t="str">
        <f t="shared" si="25"/>
        <v/>
      </c>
      <c r="R67" s="164" t="str">
        <f t="shared" si="26"/>
        <v/>
      </c>
      <c r="S67" s="3"/>
      <c r="T67" s="166">
        <f t="shared" si="27"/>
        <v>0</v>
      </c>
      <c r="U67" s="167">
        <f t="shared" si="28"/>
        <v>0</v>
      </c>
      <c r="V67" s="7"/>
      <c r="W67" s="161"/>
      <c r="X67" s="12"/>
      <c r="Y67" s="163" t="str">
        <f t="shared" si="21"/>
        <v/>
      </c>
      <c r="Z67" s="164" t="str">
        <f t="shared" si="22"/>
        <v/>
      </c>
      <c r="AA67" s="3"/>
      <c r="AB67" s="166">
        <f t="shared" si="23"/>
        <v>0</v>
      </c>
      <c r="AC67" s="167">
        <f t="shared" si="24"/>
        <v>0</v>
      </c>
    </row>
    <row r="68" spans="1:29" x14ac:dyDescent="0.25">
      <c r="A68" s="6"/>
      <c r="B68" s="12"/>
      <c r="C68" s="54"/>
      <c r="D68" s="4"/>
      <c r="E68" s="12"/>
      <c r="F68" s="66"/>
      <c r="G68" s="32" t="e">
        <f t="shared" si="16"/>
        <v>#N/A</v>
      </c>
      <c r="H68" s="6"/>
      <c r="I68" s="12"/>
      <c r="J68" s="54"/>
      <c r="K68" s="4"/>
      <c r="L68" s="12"/>
      <c r="M68" s="66"/>
      <c r="N68" s="32" t="e">
        <f t="shared" si="17"/>
        <v>#N/A</v>
      </c>
      <c r="O68" s="161"/>
      <c r="P68" s="12"/>
      <c r="Q68" s="163" t="str">
        <f t="shared" si="25"/>
        <v/>
      </c>
      <c r="R68" s="164" t="str">
        <f t="shared" si="26"/>
        <v/>
      </c>
      <c r="S68" s="3"/>
      <c r="T68" s="166">
        <f t="shared" si="27"/>
        <v>0</v>
      </c>
      <c r="U68" s="167">
        <f t="shared" si="28"/>
        <v>0</v>
      </c>
      <c r="V68" s="7"/>
      <c r="W68" s="161"/>
      <c r="X68" s="12"/>
      <c r="Y68" s="163" t="str">
        <f t="shared" si="21"/>
        <v/>
      </c>
      <c r="Z68" s="164" t="str">
        <f t="shared" si="22"/>
        <v/>
      </c>
      <c r="AA68" s="3"/>
      <c r="AB68" s="166">
        <f t="shared" si="23"/>
        <v>0</v>
      </c>
      <c r="AC68" s="167">
        <f t="shared" si="24"/>
        <v>0</v>
      </c>
    </row>
    <row r="69" spans="1:29" x14ac:dyDescent="0.25">
      <c r="A69" s="6"/>
      <c r="B69" s="12"/>
      <c r="C69" s="54"/>
      <c r="D69" s="4"/>
      <c r="E69" s="12"/>
      <c r="F69" s="66"/>
      <c r="G69" s="32" t="e">
        <f t="shared" si="16"/>
        <v>#N/A</v>
      </c>
      <c r="H69" s="6"/>
      <c r="I69" s="12"/>
      <c r="J69" s="54"/>
      <c r="K69" s="4"/>
      <c r="L69" s="12"/>
      <c r="M69" s="66"/>
      <c r="N69" s="32" t="e">
        <f t="shared" si="17"/>
        <v>#N/A</v>
      </c>
      <c r="O69" s="161"/>
      <c r="P69" s="169"/>
      <c r="Q69" s="163" t="str">
        <f t="shared" si="25"/>
        <v/>
      </c>
      <c r="R69" s="164" t="str">
        <f t="shared" si="26"/>
        <v/>
      </c>
      <c r="S69" s="3"/>
      <c r="T69" s="166">
        <f t="shared" si="27"/>
        <v>0</v>
      </c>
      <c r="U69" s="167">
        <f t="shared" si="28"/>
        <v>0</v>
      </c>
      <c r="V69" s="7"/>
      <c r="W69" s="161"/>
      <c r="X69" s="12"/>
      <c r="Y69" s="163" t="str">
        <f t="shared" si="21"/>
        <v/>
      </c>
      <c r="Z69" s="164" t="str">
        <f t="shared" si="22"/>
        <v/>
      </c>
      <c r="AA69" s="3"/>
      <c r="AB69" s="166">
        <f t="shared" si="23"/>
        <v>0</v>
      </c>
      <c r="AC69" s="167">
        <f t="shared" si="24"/>
        <v>0</v>
      </c>
    </row>
    <row r="70" spans="1:29" x14ac:dyDescent="0.25">
      <c r="A70" s="6"/>
      <c r="B70" s="12"/>
      <c r="C70" s="54"/>
      <c r="D70" s="4"/>
      <c r="E70" s="12"/>
      <c r="F70" s="66"/>
      <c r="G70" s="32" t="e">
        <f t="shared" si="16"/>
        <v>#N/A</v>
      </c>
      <c r="H70" s="6"/>
      <c r="I70" s="12"/>
      <c r="J70" s="54"/>
      <c r="K70" s="4"/>
      <c r="L70" s="12"/>
      <c r="M70" s="66"/>
      <c r="N70" s="32" t="e">
        <f t="shared" si="17"/>
        <v>#N/A</v>
      </c>
      <c r="O70" s="161"/>
      <c r="P70" s="12"/>
      <c r="Q70" s="163" t="str">
        <f t="shared" si="25"/>
        <v/>
      </c>
      <c r="R70" s="164" t="str">
        <f t="shared" si="26"/>
        <v/>
      </c>
      <c r="S70" s="3"/>
      <c r="T70" s="166">
        <f t="shared" si="27"/>
        <v>0</v>
      </c>
      <c r="U70" s="167">
        <f t="shared" si="28"/>
        <v>0</v>
      </c>
      <c r="V70" s="7"/>
      <c r="W70" s="161"/>
      <c r="X70" s="12"/>
      <c r="Y70" s="163" t="str">
        <f t="shared" si="21"/>
        <v/>
      </c>
      <c r="Z70" s="164" t="str">
        <f t="shared" si="22"/>
        <v/>
      </c>
      <c r="AA70" s="3"/>
      <c r="AB70" s="166">
        <f t="shared" si="23"/>
        <v>0</v>
      </c>
      <c r="AC70" s="167">
        <f t="shared" si="24"/>
        <v>0</v>
      </c>
    </row>
    <row r="71" spans="1:29" x14ac:dyDescent="0.25">
      <c r="A71" s="6"/>
      <c r="B71" s="12"/>
      <c r="C71" s="54"/>
      <c r="D71" s="4"/>
      <c r="E71" s="12"/>
      <c r="F71" s="66"/>
      <c r="G71" s="32" t="e">
        <f t="shared" si="16"/>
        <v>#N/A</v>
      </c>
      <c r="H71" s="6"/>
      <c r="I71" s="12"/>
      <c r="J71" s="54"/>
      <c r="K71" s="4"/>
      <c r="L71" s="12"/>
      <c r="M71" s="66"/>
      <c r="N71" s="32" t="e">
        <f t="shared" si="17"/>
        <v>#N/A</v>
      </c>
      <c r="O71" s="161"/>
      <c r="P71" s="12"/>
      <c r="Q71" s="163" t="str">
        <f t="shared" si="25"/>
        <v/>
      </c>
      <c r="R71" s="164" t="str">
        <f t="shared" si="26"/>
        <v/>
      </c>
      <c r="S71" s="3"/>
      <c r="T71" s="166">
        <f t="shared" si="27"/>
        <v>0</v>
      </c>
      <c r="U71" s="167">
        <f t="shared" si="28"/>
        <v>0</v>
      </c>
      <c r="V71" s="7"/>
      <c r="W71" s="161"/>
      <c r="X71" s="12"/>
      <c r="Y71" s="163" t="str">
        <f t="shared" si="21"/>
        <v/>
      </c>
      <c r="Z71" s="164" t="str">
        <f t="shared" si="22"/>
        <v/>
      </c>
      <c r="AA71" s="3"/>
      <c r="AB71" s="166">
        <f t="shared" si="23"/>
        <v>0</v>
      </c>
      <c r="AC71" s="167">
        <f t="shared" si="24"/>
        <v>0</v>
      </c>
    </row>
    <row r="72" spans="1:29" x14ac:dyDescent="0.25">
      <c r="A72" s="6"/>
      <c r="B72" s="12"/>
      <c r="C72" s="54"/>
      <c r="D72" s="4"/>
      <c r="E72" s="12"/>
      <c r="F72" s="66"/>
      <c r="G72" s="32" t="e">
        <f t="shared" si="16"/>
        <v>#N/A</v>
      </c>
      <c r="H72" s="6"/>
      <c r="I72" s="12"/>
      <c r="J72" s="54"/>
      <c r="K72" s="4"/>
      <c r="L72" s="12"/>
      <c r="M72" s="66"/>
      <c r="N72" s="32" t="e">
        <f t="shared" si="17"/>
        <v>#N/A</v>
      </c>
      <c r="O72" s="161"/>
      <c r="P72" s="12"/>
      <c r="Q72" s="163" t="str">
        <f t="shared" si="25"/>
        <v/>
      </c>
      <c r="R72" s="164" t="str">
        <f t="shared" si="26"/>
        <v/>
      </c>
      <c r="S72" s="3"/>
      <c r="T72" s="166">
        <f t="shared" si="27"/>
        <v>0</v>
      </c>
      <c r="U72" s="167">
        <f t="shared" si="28"/>
        <v>0</v>
      </c>
      <c r="V72" s="7"/>
      <c r="W72" s="161"/>
      <c r="X72" s="12"/>
      <c r="Y72" s="163" t="str">
        <f t="shared" si="21"/>
        <v/>
      </c>
      <c r="Z72" s="164" t="str">
        <f t="shared" si="22"/>
        <v/>
      </c>
      <c r="AA72" s="3"/>
      <c r="AB72" s="166">
        <f t="shared" si="23"/>
        <v>0</v>
      </c>
      <c r="AC72" s="167">
        <f t="shared" si="24"/>
        <v>0</v>
      </c>
    </row>
    <row r="73" spans="1:29" x14ac:dyDescent="0.25">
      <c r="A73" s="6"/>
      <c r="B73" s="12"/>
      <c r="C73" s="54"/>
      <c r="D73" s="4"/>
      <c r="E73" s="12"/>
      <c r="F73" s="66"/>
      <c r="G73" s="32" t="e">
        <f t="shared" si="16"/>
        <v>#N/A</v>
      </c>
      <c r="H73" s="6"/>
      <c r="I73" s="12"/>
      <c r="J73" s="54"/>
      <c r="K73" s="4"/>
      <c r="L73" s="12"/>
      <c r="M73" s="66"/>
      <c r="N73" s="32" t="e">
        <f t="shared" si="17"/>
        <v>#N/A</v>
      </c>
      <c r="O73" s="161"/>
      <c r="P73" s="12"/>
      <c r="Q73" s="163" t="str">
        <f t="shared" si="25"/>
        <v/>
      </c>
      <c r="R73" s="164" t="str">
        <f t="shared" si="26"/>
        <v/>
      </c>
      <c r="S73" s="3"/>
      <c r="T73" s="166">
        <f t="shared" si="27"/>
        <v>0</v>
      </c>
      <c r="U73" s="167">
        <f t="shared" si="28"/>
        <v>0</v>
      </c>
      <c r="V73" s="7"/>
      <c r="W73" s="161"/>
      <c r="X73" s="12"/>
      <c r="Y73" s="163" t="str">
        <f t="shared" si="21"/>
        <v/>
      </c>
      <c r="Z73" s="164" t="str">
        <f t="shared" si="22"/>
        <v/>
      </c>
      <c r="AA73" s="3"/>
      <c r="AB73" s="166">
        <f t="shared" si="23"/>
        <v>0</v>
      </c>
      <c r="AC73" s="167">
        <f t="shared" si="24"/>
        <v>0</v>
      </c>
    </row>
    <row r="74" spans="1:29" x14ac:dyDescent="0.25">
      <c r="A74" s="6"/>
      <c r="B74" s="12"/>
      <c r="C74" s="54"/>
      <c r="D74" s="4"/>
      <c r="E74" s="12"/>
      <c r="F74" s="66"/>
      <c r="G74" s="32" t="e">
        <f t="shared" si="16"/>
        <v>#N/A</v>
      </c>
      <c r="H74" s="6"/>
      <c r="I74" s="12"/>
      <c r="J74" s="54"/>
      <c r="K74" s="4"/>
      <c r="L74" s="12"/>
      <c r="M74" s="66"/>
      <c r="N74" s="32" t="e">
        <f t="shared" si="17"/>
        <v>#N/A</v>
      </c>
      <c r="O74" s="161"/>
      <c r="P74" s="169"/>
      <c r="Q74" s="163" t="str">
        <f t="shared" si="25"/>
        <v/>
      </c>
      <c r="R74" s="164" t="str">
        <f t="shared" si="26"/>
        <v/>
      </c>
      <c r="S74" s="3"/>
      <c r="T74" s="166">
        <f t="shared" si="27"/>
        <v>0</v>
      </c>
      <c r="U74" s="167">
        <f t="shared" si="28"/>
        <v>0</v>
      </c>
      <c r="V74" s="7"/>
      <c r="W74" s="161"/>
      <c r="X74" s="12"/>
      <c r="Y74" s="163" t="str">
        <f t="shared" si="21"/>
        <v/>
      </c>
      <c r="Z74" s="164" t="str">
        <f t="shared" si="22"/>
        <v/>
      </c>
      <c r="AA74" s="3"/>
      <c r="AB74" s="166">
        <f t="shared" si="23"/>
        <v>0</v>
      </c>
      <c r="AC74" s="167">
        <f t="shared" si="24"/>
        <v>0</v>
      </c>
    </row>
    <row r="75" spans="1:29" x14ac:dyDescent="0.25">
      <c r="A75" s="6"/>
      <c r="B75" s="12"/>
      <c r="C75" s="54"/>
      <c r="D75" s="4"/>
      <c r="E75" s="12"/>
      <c r="F75" s="66"/>
      <c r="G75" s="32" t="e">
        <f t="shared" si="16"/>
        <v>#N/A</v>
      </c>
      <c r="H75" s="6"/>
      <c r="I75" s="12"/>
      <c r="J75" s="54"/>
      <c r="K75" s="4"/>
      <c r="L75" s="12"/>
      <c r="M75" s="66"/>
      <c r="N75" s="32" t="e">
        <f t="shared" si="17"/>
        <v>#N/A</v>
      </c>
      <c r="O75" s="161"/>
      <c r="P75" s="169"/>
      <c r="Q75" s="163" t="str">
        <f t="shared" si="25"/>
        <v/>
      </c>
      <c r="R75" s="164" t="str">
        <f t="shared" si="26"/>
        <v/>
      </c>
      <c r="S75" s="3"/>
      <c r="T75" s="166">
        <f t="shared" si="27"/>
        <v>0</v>
      </c>
      <c r="U75" s="167">
        <f t="shared" si="28"/>
        <v>0</v>
      </c>
      <c r="V75" s="7"/>
      <c r="W75" s="161"/>
      <c r="X75" s="12"/>
      <c r="Y75" s="163" t="str">
        <f t="shared" si="21"/>
        <v/>
      </c>
      <c r="Z75" s="164" t="str">
        <f t="shared" si="22"/>
        <v/>
      </c>
      <c r="AA75" s="3"/>
      <c r="AB75" s="166">
        <f t="shared" si="23"/>
        <v>0</v>
      </c>
      <c r="AC75" s="167">
        <f t="shared" si="24"/>
        <v>0</v>
      </c>
    </row>
    <row r="76" spans="1:29" x14ac:dyDescent="0.25">
      <c r="A76" s="6"/>
      <c r="B76" s="12"/>
      <c r="C76" s="54"/>
      <c r="D76" s="4"/>
      <c r="E76" s="12"/>
      <c r="F76" s="66"/>
      <c r="G76" s="32" t="e">
        <f t="shared" si="16"/>
        <v>#N/A</v>
      </c>
      <c r="H76" s="6"/>
      <c r="I76" s="12"/>
      <c r="J76" s="54"/>
      <c r="K76" s="4"/>
      <c r="L76" s="12"/>
      <c r="M76" s="66"/>
      <c r="N76" s="32" t="e">
        <f t="shared" si="17"/>
        <v>#N/A</v>
      </c>
      <c r="O76" s="161"/>
      <c r="P76" s="12"/>
      <c r="Q76" s="163" t="str">
        <f t="shared" si="25"/>
        <v/>
      </c>
      <c r="R76" s="164" t="str">
        <f t="shared" si="26"/>
        <v/>
      </c>
      <c r="S76" s="3"/>
      <c r="T76" s="166">
        <f t="shared" si="27"/>
        <v>0</v>
      </c>
      <c r="U76" s="167">
        <f t="shared" si="28"/>
        <v>0</v>
      </c>
      <c r="V76" s="7"/>
      <c r="W76" s="161"/>
      <c r="X76" s="12"/>
      <c r="Y76" s="163" t="str">
        <f t="shared" si="21"/>
        <v/>
      </c>
      <c r="Z76" s="164" t="str">
        <f t="shared" si="22"/>
        <v/>
      </c>
      <c r="AA76" s="3"/>
      <c r="AB76" s="166">
        <f t="shared" si="23"/>
        <v>0</v>
      </c>
      <c r="AC76" s="167">
        <f t="shared" si="24"/>
        <v>0</v>
      </c>
    </row>
    <row r="77" spans="1:29" x14ac:dyDescent="0.25">
      <c r="A77" s="6"/>
      <c r="B77" s="12"/>
      <c r="C77" s="54"/>
      <c r="D77" s="4"/>
      <c r="E77" s="12"/>
      <c r="F77" s="66"/>
      <c r="G77" s="32" t="e">
        <f t="shared" si="16"/>
        <v>#N/A</v>
      </c>
      <c r="H77" s="6"/>
      <c r="I77" s="12"/>
      <c r="J77" s="54"/>
      <c r="K77" s="4"/>
      <c r="L77" s="12"/>
      <c r="M77" s="66"/>
      <c r="N77" s="32" t="e">
        <f t="shared" si="17"/>
        <v>#N/A</v>
      </c>
      <c r="O77" s="161"/>
      <c r="P77" s="12"/>
      <c r="Q77" s="163" t="str">
        <f t="shared" si="25"/>
        <v/>
      </c>
      <c r="R77" s="164" t="str">
        <f t="shared" si="26"/>
        <v/>
      </c>
      <c r="S77" s="3"/>
      <c r="T77" s="166">
        <f t="shared" si="27"/>
        <v>0</v>
      </c>
      <c r="U77" s="167">
        <f t="shared" si="28"/>
        <v>0</v>
      </c>
      <c r="V77" s="7"/>
      <c r="W77" s="161"/>
      <c r="X77" s="12"/>
      <c r="Y77" s="163" t="str">
        <f t="shared" si="21"/>
        <v/>
      </c>
      <c r="Z77" s="164" t="str">
        <f t="shared" si="22"/>
        <v/>
      </c>
      <c r="AA77" s="3"/>
      <c r="AB77" s="166">
        <f t="shared" si="23"/>
        <v>0</v>
      </c>
      <c r="AC77" s="167">
        <f t="shared" si="24"/>
        <v>0</v>
      </c>
    </row>
    <row r="78" spans="1:29" x14ac:dyDescent="0.25">
      <c r="A78" s="6"/>
      <c r="B78" s="12"/>
      <c r="C78" s="54"/>
      <c r="D78" s="4"/>
      <c r="E78" s="12"/>
      <c r="F78" s="66"/>
      <c r="G78" s="32" t="e">
        <f t="shared" si="16"/>
        <v>#N/A</v>
      </c>
      <c r="H78" s="6"/>
      <c r="I78" s="12"/>
      <c r="J78" s="54"/>
      <c r="K78" s="4"/>
      <c r="L78" s="12"/>
      <c r="M78" s="66"/>
      <c r="N78" s="32" t="e">
        <f t="shared" si="17"/>
        <v>#N/A</v>
      </c>
      <c r="O78" s="161"/>
      <c r="P78" s="12"/>
      <c r="Q78" s="163" t="str">
        <f t="shared" si="25"/>
        <v/>
      </c>
      <c r="R78" s="164" t="str">
        <f t="shared" si="26"/>
        <v/>
      </c>
      <c r="S78" s="3"/>
      <c r="T78" s="166">
        <f t="shared" si="27"/>
        <v>0</v>
      </c>
      <c r="U78" s="167">
        <f t="shared" si="28"/>
        <v>0</v>
      </c>
      <c r="V78" s="7"/>
      <c r="W78" s="161"/>
      <c r="X78" s="12"/>
      <c r="Y78" s="163" t="str">
        <f t="shared" si="21"/>
        <v/>
      </c>
      <c r="Z78" s="164" t="str">
        <f t="shared" si="22"/>
        <v/>
      </c>
      <c r="AA78" s="3"/>
      <c r="AB78" s="166">
        <f t="shared" si="23"/>
        <v>0</v>
      </c>
      <c r="AC78" s="167">
        <f t="shared" si="24"/>
        <v>0</v>
      </c>
    </row>
    <row r="79" spans="1:29" x14ac:dyDescent="0.25">
      <c r="A79" s="6"/>
      <c r="B79" s="12"/>
      <c r="C79" s="54"/>
      <c r="D79" s="4"/>
      <c r="E79" s="12"/>
      <c r="F79" s="66"/>
      <c r="G79" s="32" t="e">
        <f t="shared" si="16"/>
        <v>#N/A</v>
      </c>
      <c r="H79" s="6"/>
      <c r="I79" s="12"/>
      <c r="J79" s="54"/>
      <c r="K79" s="4"/>
      <c r="L79" s="12"/>
      <c r="M79" s="66"/>
      <c r="N79" s="32" t="e">
        <f t="shared" si="17"/>
        <v>#N/A</v>
      </c>
      <c r="O79" s="161"/>
      <c r="P79" s="12"/>
      <c r="Q79" s="163" t="str">
        <f t="shared" si="25"/>
        <v/>
      </c>
      <c r="R79" s="164" t="str">
        <f t="shared" si="26"/>
        <v/>
      </c>
      <c r="S79" s="3"/>
      <c r="T79" s="166">
        <f t="shared" si="27"/>
        <v>0</v>
      </c>
      <c r="U79" s="167">
        <f t="shared" si="28"/>
        <v>0</v>
      </c>
      <c r="V79" s="7"/>
      <c r="W79" s="161"/>
      <c r="X79" s="12"/>
      <c r="Y79" s="163" t="str">
        <f t="shared" si="21"/>
        <v/>
      </c>
      <c r="Z79" s="164" t="str">
        <f t="shared" si="22"/>
        <v/>
      </c>
      <c r="AA79" s="3"/>
      <c r="AB79" s="166">
        <f t="shared" si="23"/>
        <v>0</v>
      </c>
      <c r="AC79" s="167">
        <f t="shared" si="24"/>
        <v>0</v>
      </c>
    </row>
    <row r="80" spans="1:29" x14ac:dyDescent="0.25">
      <c r="A80" s="6"/>
      <c r="B80" s="12"/>
      <c r="C80" s="54"/>
      <c r="D80" s="4"/>
      <c r="E80" s="12"/>
      <c r="F80" s="66"/>
      <c r="G80" s="32" t="e">
        <f t="shared" si="16"/>
        <v>#N/A</v>
      </c>
      <c r="H80" s="6"/>
      <c r="I80" s="12"/>
      <c r="J80" s="54"/>
      <c r="K80" s="4"/>
      <c r="L80" s="12"/>
      <c r="M80" s="66"/>
      <c r="N80" s="32" t="e">
        <f t="shared" si="17"/>
        <v>#N/A</v>
      </c>
      <c r="O80" s="161"/>
      <c r="P80" s="12"/>
      <c r="Q80" s="163" t="str">
        <f t="shared" si="25"/>
        <v/>
      </c>
      <c r="R80" s="164" t="str">
        <f t="shared" si="26"/>
        <v/>
      </c>
      <c r="S80" s="3"/>
      <c r="T80" s="166">
        <f t="shared" si="27"/>
        <v>0</v>
      </c>
      <c r="U80" s="167">
        <f t="shared" si="28"/>
        <v>0</v>
      </c>
      <c r="V80" s="7"/>
      <c r="W80" s="161"/>
      <c r="X80" s="12"/>
      <c r="Y80" s="163" t="str">
        <f t="shared" si="21"/>
        <v/>
      </c>
      <c r="Z80" s="164" t="str">
        <f t="shared" si="22"/>
        <v/>
      </c>
      <c r="AA80" s="3"/>
      <c r="AB80" s="166">
        <f t="shared" si="23"/>
        <v>0</v>
      </c>
      <c r="AC80" s="167">
        <f t="shared" si="24"/>
        <v>0</v>
      </c>
    </row>
    <row r="81" spans="1:29" x14ac:dyDescent="0.25">
      <c r="A81" s="6"/>
      <c r="B81" s="12"/>
      <c r="C81" s="54"/>
      <c r="D81" s="4"/>
      <c r="E81" s="12"/>
      <c r="F81" s="66"/>
      <c r="G81" s="32" t="e">
        <f t="shared" si="16"/>
        <v>#N/A</v>
      </c>
      <c r="H81" s="6"/>
      <c r="I81" s="12"/>
      <c r="J81" s="54"/>
      <c r="K81" s="4"/>
      <c r="L81" s="12"/>
      <c r="M81" s="66"/>
      <c r="N81" s="32" t="e">
        <f t="shared" si="17"/>
        <v>#N/A</v>
      </c>
      <c r="O81" s="161"/>
      <c r="P81" s="12"/>
      <c r="Q81" s="163" t="str">
        <f t="shared" si="25"/>
        <v/>
      </c>
      <c r="R81" s="164" t="str">
        <f t="shared" si="26"/>
        <v/>
      </c>
      <c r="S81" s="3"/>
      <c r="T81" s="166">
        <f t="shared" si="27"/>
        <v>0</v>
      </c>
      <c r="U81" s="167">
        <f t="shared" si="28"/>
        <v>0</v>
      </c>
      <c r="V81" s="7"/>
      <c r="W81" s="161"/>
      <c r="X81" s="12"/>
      <c r="Y81" s="163" t="str">
        <f t="shared" si="21"/>
        <v/>
      </c>
      <c r="Z81" s="164" t="str">
        <f t="shared" si="22"/>
        <v/>
      </c>
      <c r="AA81" s="3"/>
      <c r="AB81" s="166">
        <f t="shared" si="23"/>
        <v>0</v>
      </c>
      <c r="AC81" s="167">
        <f t="shared" si="24"/>
        <v>0</v>
      </c>
    </row>
    <row r="82" spans="1:29" x14ac:dyDescent="0.25">
      <c r="A82" s="6"/>
      <c r="B82" s="12"/>
      <c r="C82" s="54"/>
      <c r="D82" s="4"/>
      <c r="E82" s="12"/>
      <c r="F82" s="66"/>
      <c r="G82" s="32" t="e">
        <f t="shared" si="16"/>
        <v>#N/A</v>
      </c>
      <c r="H82" s="6"/>
      <c r="I82" s="12"/>
      <c r="J82" s="54"/>
      <c r="K82" s="4"/>
      <c r="L82" s="12"/>
      <c r="M82" s="66"/>
      <c r="N82" s="32" t="e">
        <f t="shared" si="17"/>
        <v>#N/A</v>
      </c>
      <c r="O82" s="161"/>
      <c r="P82" s="12"/>
      <c r="Q82" s="163" t="str">
        <f t="shared" si="25"/>
        <v/>
      </c>
      <c r="R82" s="164" t="str">
        <f t="shared" si="26"/>
        <v/>
      </c>
      <c r="S82" s="3"/>
      <c r="T82" s="166">
        <f t="shared" si="27"/>
        <v>0</v>
      </c>
      <c r="U82" s="167">
        <f t="shared" si="28"/>
        <v>0</v>
      </c>
      <c r="V82" s="7"/>
      <c r="W82" s="161"/>
      <c r="X82" s="12"/>
      <c r="Y82" s="163" t="str">
        <f t="shared" si="21"/>
        <v/>
      </c>
      <c r="Z82" s="164" t="str">
        <f t="shared" si="22"/>
        <v/>
      </c>
      <c r="AA82" s="3"/>
      <c r="AB82" s="166">
        <f t="shared" si="23"/>
        <v>0</v>
      </c>
      <c r="AC82" s="167">
        <f t="shared" si="24"/>
        <v>0</v>
      </c>
    </row>
    <row r="83" spans="1:29" x14ac:dyDescent="0.25">
      <c r="A83" s="6"/>
      <c r="B83" s="12"/>
      <c r="C83" s="54"/>
      <c r="D83" s="4"/>
      <c r="E83" s="12"/>
      <c r="F83" s="66"/>
      <c r="G83" s="32" t="e">
        <f t="shared" si="16"/>
        <v>#N/A</v>
      </c>
      <c r="H83" s="6"/>
      <c r="I83" s="12"/>
      <c r="J83" s="54"/>
      <c r="K83" s="4"/>
      <c r="L83" s="12"/>
      <c r="M83" s="66"/>
      <c r="N83" s="32" t="e">
        <f t="shared" si="17"/>
        <v>#N/A</v>
      </c>
      <c r="O83" s="161"/>
      <c r="P83" s="12"/>
      <c r="Q83" s="163" t="str">
        <f t="shared" si="25"/>
        <v/>
      </c>
      <c r="R83" s="164" t="str">
        <f t="shared" si="26"/>
        <v/>
      </c>
      <c r="S83" s="3"/>
      <c r="T83" s="166">
        <f t="shared" si="27"/>
        <v>0</v>
      </c>
      <c r="U83" s="167">
        <f t="shared" si="28"/>
        <v>0</v>
      </c>
      <c r="V83" s="7"/>
      <c r="W83" s="161"/>
      <c r="X83" s="12"/>
      <c r="Y83" s="163" t="str">
        <f t="shared" si="21"/>
        <v/>
      </c>
      <c r="Z83" s="164" t="str">
        <f t="shared" si="22"/>
        <v/>
      </c>
      <c r="AA83" s="3"/>
      <c r="AB83" s="166">
        <f t="shared" si="23"/>
        <v>0</v>
      </c>
      <c r="AC83" s="167">
        <f t="shared" si="24"/>
        <v>0</v>
      </c>
    </row>
    <row r="84" spans="1:29" x14ac:dyDescent="0.25">
      <c r="A84" s="6"/>
      <c r="B84" s="12"/>
      <c r="C84" s="54"/>
      <c r="D84" s="4"/>
      <c r="E84" s="12"/>
      <c r="F84" s="66"/>
      <c r="G84" s="32" t="e">
        <f t="shared" si="16"/>
        <v>#N/A</v>
      </c>
      <c r="H84" s="6"/>
      <c r="I84" s="12"/>
      <c r="J84" s="54"/>
      <c r="K84" s="4"/>
      <c r="L84" s="12"/>
      <c r="M84" s="66"/>
      <c r="N84" s="32" t="e">
        <f t="shared" si="17"/>
        <v>#N/A</v>
      </c>
      <c r="O84" s="161"/>
      <c r="P84" s="12"/>
      <c r="Q84" s="163" t="str">
        <f t="shared" si="25"/>
        <v/>
      </c>
      <c r="R84" s="164" t="str">
        <f t="shared" si="26"/>
        <v/>
      </c>
      <c r="S84" s="3"/>
      <c r="T84" s="166">
        <f t="shared" si="27"/>
        <v>0</v>
      </c>
      <c r="U84" s="167">
        <f t="shared" si="28"/>
        <v>0</v>
      </c>
      <c r="V84" s="7"/>
      <c r="W84" s="161"/>
      <c r="X84" s="12"/>
      <c r="Y84" s="163" t="str">
        <f t="shared" si="21"/>
        <v/>
      </c>
      <c r="Z84" s="164" t="str">
        <f t="shared" si="22"/>
        <v/>
      </c>
      <c r="AA84" s="3"/>
      <c r="AB84" s="166">
        <f t="shared" si="23"/>
        <v>0</v>
      </c>
      <c r="AC84" s="167">
        <f t="shared" si="24"/>
        <v>0</v>
      </c>
    </row>
    <row r="85" spans="1:29" x14ac:dyDescent="0.25">
      <c r="A85" s="6"/>
      <c r="B85" s="12"/>
      <c r="C85" s="54"/>
      <c r="D85" s="4"/>
      <c r="E85" s="12"/>
      <c r="F85" s="66"/>
      <c r="G85" s="32" t="e">
        <f t="shared" si="16"/>
        <v>#N/A</v>
      </c>
      <c r="H85" s="6"/>
      <c r="I85" s="12"/>
      <c r="J85" s="54"/>
      <c r="K85" s="4"/>
      <c r="L85" s="12"/>
      <c r="M85" s="66"/>
      <c r="N85" s="32" t="e">
        <f t="shared" si="17"/>
        <v>#N/A</v>
      </c>
      <c r="O85" s="161"/>
      <c r="P85" s="12"/>
      <c r="Q85" s="163" t="str">
        <f t="shared" si="25"/>
        <v/>
      </c>
      <c r="R85" s="164" t="str">
        <f t="shared" si="26"/>
        <v/>
      </c>
      <c r="S85" s="3"/>
      <c r="T85" s="166">
        <f t="shared" si="27"/>
        <v>0</v>
      </c>
      <c r="U85" s="167">
        <f t="shared" si="28"/>
        <v>0</v>
      </c>
      <c r="V85" s="7"/>
      <c r="W85" s="161"/>
      <c r="X85" s="12"/>
      <c r="Y85" s="163" t="str">
        <f t="shared" si="21"/>
        <v/>
      </c>
      <c r="Z85" s="164" t="str">
        <f t="shared" si="22"/>
        <v/>
      </c>
      <c r="AA85" s="3"/>
      <c r="AB85" s="166">
        <f t="shared" si="23"/>
        <v>0</v>
      </c>
      <c r="AC85" s="167">
        <f t="shared" si="24"/>
        <v>0</v>
      </c>
    </row>
    <row r="86" spans="1:29" x14ac:dyDescent="0.25">
      <c r="A86" s="6"/>
      <c r="B86" s="12"/>
      <c r="C86" s="54"/>
      <c r="D86" s="4"/>
      <c r="E86" s="12"/>
      <c r="F86" s="66"/>
      <c r="G86" s="32" t="e">
        <f t="shared" si="16"/>
        <v>#N/A</v>
      </c>
      <c r="H86" s="6"/>
      <c r="I86" s="12"/>
      <c r="J86" s="54"/>
      <c r="K86" s="4"/>
      <c r="L86" s="12"/>
      <c r="M86" s="66"/>
      <c r="N86" s="32" t="e">
        <f t="shared" si="17"/>
        <v>#N/A</v>
      </c>
      <c r="O86" s="161"/>
      <c r="P86" s="12"/>
      <c r="Q86" s="163" t="str">
        <f t="shared" si="25"/>
        <v/>
      </c>
      <c r="R86" s="164" t="str">
        <f t="shared" si="26"/>
        <v/>
      </c>
      <c r="S86" s="3"/>
      <c r="T86" s="166">
        <f t="shared" si="27"/>
        <v>0</v>
      </c>
      <c r="U86" s="167">
        <f t="shared" si="28"/>
        <v>0</v>
      </c>
      <c r="V86" s="7"/>
      <c r="W86" s="161"/>
      <c r="X86" s="12"/>
      <c r="Y86" s="163" t="str">
        <f t="shared" si="21"/>
        <v/>
      </c>
      <c r="Z86" s="164" t="str">
        <f t="shared" si="22"/>
        <v/>
      </c>
      <c r="AA86" s="3"/>
      <c r="AB86" s="166">
        <f t="shared" si="23"/>
        <v>0</v>
      </c>
      <c r="AC86" s="167">
        <f t="shared" si="24"/>
        <v>0</v>
      </c>
    </row>
    <row r="87" spans="1:29" x14ac:dyDescent="0.25">
      <c r="A87" s="6"/>
      <c r="B87" s="12"/>
      <c r="C87" s="54"/>
      <c r="D87" s="4"/>
      <c r="E87" s="12"/>
      <c r="F87" s="66"/>
      <c r="G87" s="32" t="e">
        <f t="shared" si="16"/>
        <v>#N/A</v>
      </c>
      <c r="H87" s="6"/>
      <c r="I87" s="12"/>
      <c r="J87" s="54"/>
      <c r="K87" s="4"/>
      <c r="L87" s="12"/>
      <c r="M87" s="66"/>
      <c r="N87" s="32" t="e">
        <f t="shared" si="17"/>
        <v>#N/A</v>
      </c>
      <c r="O87" s="161"/>
      <c r="P87" s="12"/>
      <c r="Q87" s="163" t="str">
        <f t="shared" si="25"/>
        <v/>
      </c>
      <c r="R87" s="164" t="str">
        <f t="shared" si="26"/>
        <v/>
      </c>
      <c r="S87" s="3"/>
      <c r="T87" s="166">
        <f t="shared" si="27"/>
        <v>0</v>
      </c>
      <c r="U87" s="167">
        <f t="shared" si="28"/>
        <v>0</v>
      </c>
      <c r="V87" s="7"/>
      <c r="W87" s="161"/>
      <c r="X87" s="12"/>
      <c r="Y87" s="163" t="str">
        <f t="shared" si="21"/>
        <v/>
      </c>
      <c r="Z87" s="164" t="str">
        <f t="shared" si="22"/>
        <v/>
      </c>
      <c r="AA87" s="3"/>
      <c r="AB87" s="166">
        <f t="shared" si="23"/>
        <v>0</v>
      </c>
      <c r="AC87" s="167">
        <f t="shared" si="24"/>
        <v>0</v>
      </c>
    </row>
    <row r="88" spans="1:29" x14ac:dyDescent="0.25">
      <c r="A88" s="6"/>
      <c r="B88" s="12"/>
      <c r="C88" s="54"/>
      <c r="D88" s="4"/>
      <c r="E88" s="12"/>
      <c r="F88" s="66"/>
      <c r="G88" s="32" t="e">
        <f t="shared" si="16"/>
        <v>#N/A</v>
      </c>
      <c r="H88" s="6"/>
      <c r="I88" s="12"/>
      <c r="J88" s="54"/>
      <c r="K88" s="4"/>
      <c r="L88" s="12"/>
      <c r="M88" s="66"/>
      <c r="N88" s="32" t="e">
        <f t="shared" si="17"/>
        <v>#N/A</v>
      </c>
      <c r="O88" s="161"/>
      <c r="P88" s="12"/>
      <c r="Q88" s="163" t="str">
        <f t="shared" si="25"/>
        <v/>
      </c>
      <c r="R88" s="164" t="str">
        <f t="shared" si="26"/>
        <v/>
      </c>
      <c r="S88" s="3"/>
      <c r="T88" s="166">
        <f t="shared" si="27"/>
        <v>0</v>
      </c>
      <c r="U88" s="167">
        <f t="shared" si="28"/>
        <v>0</v>
      </c>
      <c r="V88" s="7"/>
      <c r="W88" s="161"/>
      <c r="X88" s="12"/>
      <c r="Y88" s="163" t="str">
        <f t="shared" si="21"/>
        <v/>
      </c>
      <c r="Z88" s="164" t="str">
        <f t="shared" si="22"/>
        <v/>
      </c>
      <c r="AA88" s="3"/>
      <c r="AB88" s="166">
        <f t="shared" si="23"/>
        <v>0</v>
      </c>
      <c r="AC88" s="167">
        <f t="shared" si="24"/>
        <v>0</v>
      </c>
    </row>
    <row r="89" spans="1:29" x14ac:dyDescent="0.25">
      <c r="A89" s="6"/>
      <c r="B89" s="12"/>
      <c r="C89" s="54"/>
      <c r="D89" s="4"/>
      <c r="E89" s="12"/>
      <c r="F89" s="66"/>
      <c r="G89" s="32" t="e">
        <f t="shared" si="16"/>
        <v>#N/A</v>
      </c>
      <c r="H89" s="6"/>
      <c r="I89" s="12"/>
      <c r="J89" s="54"/>
      <c r="K89" s="4"/>
      <c r="L89" s="12"/>
      <c r="M89" s="66"/>
      <c r="N89" s="32" t="e">
        <f t="shared" si="17"/>
        <v>#N/A</v>
      </c>
      <c r="O89" s="161"/>
      <c r="P89" s="12"/>
      <c r="Q89" s="163" t="str">
        <f t="shared" si="25"/>
        <v/>
      </c>
      <c r="R89" s="164" t="str">
        <f t="shared" si="26"/>
        <v/>
      </c>
      <c r="S89" s="3"/>
      <c r="T89" s="166">
        <f t="shared" si="27"/>
        <v>0</v>
      </c>
      <c r="U89" s="167">
        <f t="shared" si="28"/>
        <v>0</v>
      </c>
      <c r="V89" s="7"/>
      <c r="W89" s="161"/>
      <c r="X89" s="12"/>
      <c r="Y89" s="163" t="str">
        <f t="shared" si="21"/>
        <v/>
      </c>
      <c r="Z89" s="164" t="str">
        <f t="shared" si="22"/>
        <v/>
      </c>
      <c r="AA89" s="3"/>
      <c r="AB89" s="166">
        <f t="shared" si="23"/>
        <v>0</v>
      </c>
      <c r="AC89" s="167">
        <f t="shared" si="24"/>
        <v>0</v>
      </c>
    </row>
    <row r="90" spans="1:29" x14ac:dyDescent="0.25">
      <c r="A90" s="6"/>
      <c r="B90" s="12"/>
      <c r="C90" s="54"/>
      <c r="D90" s="4"/>
      <c r="E90" s="12"/>
      <c r="F90" s="66"/>
      <c r="G90" s="32" t="e">
        <f t="shared" si="16"/>
        <v>#N/A</v>
      </c>
      <c r="H90" s="6"/>
      <c r="I90" s="12"/>
      <c r="J90" s="54"/>
      <c r="K90" s="4"/>
      <c r="L90" s="12"/>
      <c r="M90" s="66"/>
      <c r="N90" s="32" t="e">
        <f t="shared" si="17"/>
        <v>#N/A</v>
      </c>
      <c r="O90" s="161"/>
      <c r="P90" s="12"/>
      <c r="Q90" s="163" t="str">
        <f t="shared" si="25"/>
        <v/>
      </c>
      <c r="R90" s="164" t="str">
        <f t="shared" si="26"/>
        <v/>
      </c>
      <c r="S90" s="3"/>
      <c r="T90" s="166">
        <f t="shared" si="27"/>
        <v>0</v>
      </c>
      <c r="U90" s="167">
        <f t="shared" si="28"/>
        <v>0</v>
      </c>
      <c r="V90" s="7"/>
      <c r="W90" s="161"/>
      <c r="X90" s="12"/>
      <c r="Y90" s="163" t="str">
        <f t="shared" si="21"/>
        <v/>
      </c>
      <c r="Z90" s="164" t="str">
        <f t="shared" si="22"/>
        <v/>
      </c>
      <c r="AA90" s="3"/>
      <c r="AB90" s="166">
        <f t="shared" si="23"/>
        <v>0</v>
      </c>
      <c r="AC90" s="167">
        <f t="shared" si="24"/>
        <v>0</v>
      </c>
    </row>
    <row r="91" spans="1:29" x14ac:dyDescent="0.25">
      <c r="A91" s="6"/>
      <c r="B91" s="12"/>
      <c r="C91" s="54"/>
      <c r="D91" s="4"/>
      <c r="E91" s="12"/>
      <c r="F91" s="66"/>
      <c r="G91" s="32" t="e">
        <f t="shared" si="16"/>
        <v>#N/A</v>
      </c>
      <c r="H91" s="6"/>
      <c r="I91" s="12"/>
      <c r="J91" s="54"/>
      <c r="K91" s="4"/>
      <c r="L91" s="12"/>
      <c r="M91" s="66"/>
      <c r="N91" s="32" t="e">
        <f t="shared" si="17"/>
        <v>#N/A</v>
      </c>
      <c r="O91" s="161"/>
      <c r="P91" s="12"/>
      <c r="Q91" s="163" t="str">
        <f t="shared" si="25"/>
        <v/>
      </c>
      <c r="R91" s="164" t="str">
        <f t="shared" si="26"/>
        <v/>
      </c>
      <c r="S91" s="3"/>
      <c r="T91" s="166">
        <f t="shared" si="27"/>
        <v>0</v>
      </c>
      <c r="U91" s="167">
        <f t="shared" si="28"/>
        <v>0</v>
      </c>
      <c r="V91" s="7"/>
      <c r="W91" s="161"/>
      <c r="X91" s="12"/>
      <c r="Y91" s="163" t="str">
        <f t="shared" si="21"/>
        <v/>
      </c>
      <c r="Z91" s="164" t="str">
        <f t="shared" si="22"/>
        <v/>
      </c>
      <c r="AA91" s="3"/>
      <c r="AB91" s="166">
        <f t="shared" si="23"/>
        <v>0</v>
      </c>
      <c r="AC91" s="167">
        <f t="shared" si="24"/>
        <v>0</v>
      </c>
    </row>
    <row r="92" spans="1:29" x14ac:dyDescent="0.25">
      <c r="A92" s="6"/>
      <c r="B92" s="12"/>
      <c r="C92" s="54"/>
      <c r="D92" s="4"/>
      <c r="E92" s="12"/>
      <c r="F92" s="66"/>
      <c r="G92" s="32" t="e">
        <f t="shared" si="16"/>
        <v>#N/A</v>
      </c>
      <c r="H92" s="6"/>
      <c r="I92" s="12"/>
      <c r="J92" s="54"/>
      <c r="K92" s="4"/>
      <c r="L92" s="12"/>
      <c r="M92" s="66"/>
      <c r="N92" s="32" t="e">
        <f t="shared" si="17"/>
        <v>#N/A</v>
      </c>
      <c r="O92" s="161"/>
      <c r="P92" s="12"/>
      <c r="Q92" s="163" t="str">
        <f t="shared" si="25"/>
        <v/>
      </c>
      <c r="R92" s="164" t="str">
        <f t="shared" si="26"/>
        <v/>
      </c>
      <c r="S92" s="3"/>
      <c r="T92" s="166">
        <f t="shared" si="27"/>
        <v>0</v>
      </c>
      <c r="U92" s="167">
        <f t="shared" si="28"/>
        <v>0</v>
      </c>
      <c r="V92" s="7"/>
      <c r="W92" s="161"/>
      <c r="X92" s="12"/>
      <c r="Y92" s="163" t="str">
        <f t="shared" si="21"/>
        <v/>
      </c>
      <c r="Z92" s="164" t="str">
        <f t="shared" si="22"/>
        <v/>
      </c>
      <c r="AA92" s="3"/>
      <c r="AB92" s="166">
        <f t="shared" si="23"/>
        <v>0</v>
      </c>
      <c r="AC92" s="167">
        <f t="shared" si="24"/>
        <v>0</v>
      </c>
    </row>
    <row r="93" spans="1:29" x14ac:dyDescent="0.25">
      <c r="A93" s="6"/>
      <c r="B93" s="12"/>
      <c r="C93" s="54"/>
      <c r="D93" s="4"/>
      <c r="E93" s="12"/>
      <c r="F93" s="66"/>
      <c r="G93" s="32" t="e">
        <f t="shared" si="16"/>
        <v>#N/A</v>
      </c>
      <c r="H93" s="6"/>
      <c r="I93" s="12"/>
      <c r="J93" s="54"/>
      <c r="K93" s="4"/>
      <c r="L93" s="12"/>
      <c r="M93" s="66"/>
      <c r="N93" s="32" t="e">
        <f t="shared" si="17"/>
        <v>#N/A</v>
      </c>
      <c r="O93" s="161"/>
      <c r="P93" s="12"/>
      <c r="Q93" s="163" t="str">
        <f t="shared" si="25"/>
        <v/>
      </c>
      <c r="R93" s="164" t="str">
        <f t="shared" si="26"/>
        <v/>
      </c>
      <c r="S93" s="3"/>
      <c r="T93" s="166">
        <f t="shared" si="27"/>
        <v>0</v>
      </c>
      <c r="U93" s="167">
        <f t="shared" si="28"/>
        <v>0</v>
      </c>
      <c r="V93" s="7"/>
      <c r="W93" s="161"/>
      <c r="X93" s="12"/>
      <c r="Y93" s="163" t="str">
        <f t="shared" si="21"/>
        <v/>
      </c>
      <c r="Z93" s="164" t="str">
        <f t="shared" si="22"/>
        <v/>
      </c>
      <c r="AA93" s="3"/>
      <c r="AB93" s="166">
        <f t="shared" si="23"/>
        <v>0</v>
      </c>
      <c r="AC93" s="167">
        <f t="shared" si="24"/>
        <v>0</v>
      </c>
    </row>
    <row r="94" spans="1:29" x14ac:dyDescent="0.25">
      <c r="A94" s="6"/>
      <c r="B94" s="12"/>
      <c r="C94" s="54"/>
      <c r="D94" s="4"/>
      <c r="E94" s="12"/>
      <c r="F94" s="66"/>
      <c r="G94" s="32" t="e">
        <f t="shared" si="16"/>
        <v>#N/A</v>
      </c>
      <c r="H94" s="6"/>
      <c r="I94" s="12"/>
      <c r="J94" s="54"/>
      <c r="K94" s="4"/>
      <c r="L94" s="12"/>
      <c r="M94" s="66"/>
      <c r="N94" s="32" t="e">
        <f t="shared" si="17"/>
        <v>#N/A</v>
      </c>
      <c r="O94" s="161"/>
      <c r="P94" s="12"/>
      <c r="Q94" s="163" t="str">
        <f t="shared" si="25"/>
        <v/>
      </c>
      <c r="R94" s="164" t="str">
        <f t="shared" si="26"/>
        <v/>
      </c>
      <c r="S94" s="3"/>
      <c r="T94" s="166">
        <f t="shared" si="27"/>
        <v>0</v>
      </c>
      <c r="U94" s="167">
        <f t="shared" si="28"/>
        <v>0</v>
      </c>
      <c r="V94" s="7"/>
      <c r="W94" s="161"/>
      <c r="X94" s="12"/>
      <c r="Y94" s="163" t="str">
        <f t="shared" si="21"/>
        <v/>
      </c>
      <c r="Z94" s="164" t="str">
        <f t="shared" si="22"/>
        <v/>
      </c>
      <c r="AA94" s="3"/>
      <c r="AB94" s="166">
        <f t="shared" si="23"/>
        <v>0</v>
      </c>
      <c r="AC94" s="167">
        <f t="shared" si="24"/>
        <v>0</v>
      </c>
    </row>
    <row r="95" spans="1:29" x14ac:dyDescent="0.25">
      <c r="A95" s="6"/>
      <c r="B95" s="12"/>
      <c r="C95" s="54"/>
      <c r="D95" s="4"/>
      <c r="E95" s="12"/>
      <c r="F95" s="66"/>
      <c r="G95" s="32" t="e">
        <f t="shared" si="16"/>
        <v>#N/A</v>
      </c>
      <c r="H95" s="6"/>
      <c r="I95" s="12"/>
      <c r="J95" s="54"/>
      <c r="K95" s="4"/>
      <c r="L95" s="12"/>
      <c r="M95" s="66"/>
      <c r="N95" s="32" t="e">
        <f t="shared" si="17"/>
        <v>#N/A</v>
      </c>
      <c r="O95" s="161"/>
      <c r="P95" s="12"/>
      <c r="Q95" s="163" t="str">
        <f t="shared" si="25"/>
        <v/>
      </c>
      <c r="R95" s="164" t="str">
        <f t="shared" si="26"/>
        <v/>
      </c>
      <c r="S95" s="3"/>
      <c r="T95" s="166">
        <f t="shared" si="27"/>
        <v>0</v>
      </c>
      <c r="U95" s="167">
        <f t="shared" si="28"/>
        <v>0</v>
      </c>
      <c r="V95" s="7"/>
      <c r="W95" s="161"/>
      <c r="X95" s="12"/>
      <c r="Y95" s="163" t="str">
        <f t="shared" si="21"/>
        <v/>
      </c>
      <c r="Z95" s="164" t="str">
        <f t="shared" si="22"/>
        <v/>
      </c>
      <c r="AA95" s="3"/>
      <c r="AB95" s="166">
        <f t="shared" si="23"/>
        <v>0</v>
      </c>
      <c r="AC95" s="167">
        <f t="shared" si="24"/>
        <v>0</v>
      </c>
    </row>
    <row r="96" spans="1:29" x14ac:dyDescent="0.25">
      <c r="A96" s="6"/>
      <c r="B96" s="12"/>
      <c r="C96" s="54"/>
      <c r="D96" s="4"/>
      <c r="E96" s="12"/>
      <c r="F96" s="66"/>
      <c r="G96" s="32" t="e">
        <f t="shared" si="16"/>
        <v>#N/A</v>
      </c>
      <c r="H96" s="6"/>
      <c r="I96" s="12"/>
      <c r="J96" s="54"/>
      <c r="K96" s="4"/>
      <c r="L96" s="12"/>
      <c r="M96" s="66"/>
      <c r="N96" s="32" t="e">
        <f t="shared" si="17"/>
        <v>#N/A</v>
      </c>
      <c r="O96" s="161"/>
      <c r="P96" s="12"/>
      <c r="Q96" s="163" t="str">
        <f t="shared" si="25"/>
        <v/>
      </c>
      <c r="R96" s="164" t="str">
        <f t="shared" si="26"/>
        <v/>
      </c>
      <c r="S96" s="3"/>
      <c r="T96" s="166">
        <f t="shared" si="27"/>
        <v>0</v>
      </c>
      <c r="U96" s="167">
        <f t="shared" si="28"/>
        <v>0</v>
      </c>
      <c r="V96" s="7"/>
      <c r="W96" s="161"/>
      <c r="X96" s="12"/>
      <c r="Y96" s="163" t="str">
        <f t="shared" si="21"/>
        <v/>
      </c>
      <c r="Z96" s="164" t="str">
        <f t="shared" si="22"/>
        <v/>
      </c>
      <c r="AA96" s="3"/>
      <c r="AB96" s="166">
        <f t="shared" si="23"/>
        <v>0</v>
      </c>
      <c r="AC96" s="167">
        <f t="shared" si="24"/>
        <v>0</v>
      </c>
    </row>
    <row r="97" spans="1:29" x14ac:dyDescent="0.25">
      <c r="A97" s="6"/>
      <c r="B97" s="12"/>
      <c r="C97" s="54"/>
      <c r="D97" s="4"/>
      <c r="E97" s="12"/>
      <c r="F97" s="66"/>
      <c r="G97" s="32" t="e">
        <f t="shared" si="16"/>
        <v>#N/A</v>
      </c>
      <c r="H97" s="6"/>
      <c r="I97" s="12"/>
      <c r="J97" s="54"/>
      <c r="K97" s="4"/>
      <c r="L97" s="12"/>
      <c r="M97" s="66"/>
      <c r="N97" s="32" t="e">
        <f t="shared" si="17"/>
        <v>#N/A</v>
      </c>
      <c r="O97" s="161"/>
      <c r="P97" s="12"/>
      <c r="Q97" s="163" t="str">
        <f t="shared" si="25"/>
        <v/>
      </c>
      <c r="R97" s="164" t="str">
        <f t="shared" si="26"/>
        <v/>
      </c>
      <c r="S97" s="3"/>
      <c r="T97" s="166">
        <f t="shared" si="27"/>
        <v>0</v>
      </c>
      <c r="U97" s="167">
        <f t="shared" si="28"/>
        <v>0</v>
      </c>
      <c r="V97" s="7"/>
      <c r="W97" s="161"/>
      <c r="X97" s="12"/>
      <c r="Y97" s="163" t="str">
        <f t="shared" si="21"/>
        <v/>
      </c>
      <c r="Z97" s="164" t="str">
        <f t="shared" si="22"/>
        <v/>
      </c>
      <c r="AA97" s="3"/>
      <c r="AB97" s="166">
        <f t="shared" si="23"/>
        <v>0</v>
      </c>
      <c r="AC97" s="167">
        <f t="shared" si="24"/>
        <v>0</v>
      </c>
    </row>
    <row r="98" spans="1:29" x14ac:dyDescent="0.25">
      <c r="A98" s="6"/>
      <c r="B98" s="12"/>
      <c r="C98" s="54"/>
      <c r="D98" s="4"/>
      <c r="E98" s="12"/>
      <c r="F98" s="66"/>
      <c r="G98" s="32" t="e">
        <f t="shared" si="16"/>
        <v>#N/A</v>
      </c>
      <c r="H98" s="6"/>
      <c r="I98" s="12"/>
      <c r="J98" s="54"/>
      <c r="K98" s="4"/>
      <c r="L98" s="12"/>
      <c r="M98" s="66"/>
      <c r="N98" s="32" t="e">
        <f t="shared" si="17"/>
        <v>#N/A</v>
      </c>
      <c r="O98" s="161"/>
      <c r="P98" s="12"/>
      <c r="Q98" s="163" t="str">
        <f t="shared" si="25"/>
        <v/>
      </c>
      <c r="R98" s="164" t="str">
        <f t="shared" si="26"/>
        <v/>
      </c>
      <c r="S98" s="3"/>
      <c r="T98" s="166">
        <f t="shared" si="27"/>
        <v>0</v>
      </c>
      <c r="U98" s="167">
        <f t="shared" si="28"/>
        <v>0</v>
      </c>
      <c r="V98" s="7"/>
      <c r="W98" s="161"/>
      <c r="X98" s="12"/>
      <c r="Y98" s="163" t="str">
        <f t="shared" si="21"/>
        <v/>
      </c>
      <c r="Z98" s="164" t="str">
        <f t="shared" si="22"/>
        <v/>
      </c>
      <c r="AA98" s="3"/>
      <c r="AB98" s="166">
        <f t="shared" si="23"/>
        <v>0</v>
      </c>
      <c r="AC98" s="167">
        <f t="shared" si="24"/>
        <v>0</v>
      </c>
    </row>
    <row r="99" spans="1:29" x14ac:dyDescent="0.25">
      <c r="A99" s="6"/>
      <c r="B99" s="12"/>
      <c r="C99" s="54"/>
      <c r="D99" s="4"/>
      <c r="E99" s="12"/>
      <c r="F99" s="66"/>
      <c r="G99" s="32" t="e">
        <f t="shared" si="16"/>
        <v>#N/A</v>
      </c>
      <c r="H99" s="6"/>
      <c r="I99" s="12"/>
      <c r="J99" s="54"/>
      <c r="K99" s="4"/>
      <c r="L99" s="12"/>
      <c r="M99" s="66"/>
      <c r="N99" s="32" t="e">
        <f t="shared" si="17"/>
        <v>#N/A</v>
      </c>
      <c r="O99" s="161"/>
      <c r="P99" s="12"/>
      <c r="Q99" s="163" t="str">
        <f t="shared" si="25"/>
        <v/>
      </c>
      <c r="R99" s="164" t="str">
        <f t="shared" si="26"/>
        <v/>
      </c>
      <c r="S99" s="3"/>
      <c r="T99" s="166">
        <f t="shared" si="27"/>
        <v>0</v>
      </c>
      <c r="U99" s="167">
        <f t="shared" si="28"/>
        <v>0</v>
      </c>
      <c r="V99" s="7"/>
      <c r="W99" s="161"/>
      <c r="X99" s="12"/>
      <c r="Y99" s="163" t="str">
        <f t="shared" si="21"/>
        <v/>
      </c>
      <c r="Z99" s="164" t="str">
        <f t="shared" si="22"/>
        <v/>
      </c>
      <c r="AA99" s="3"/>
      <c r="AB99" s="166">
        <f t="shared" si="23"/>
        <v>0</v>
      </c>
      <c r="AC99" s="167">
        <f t="shared" si="24"/>
        <v>0</v>
      </c>
    </row>
    <row r="100" spans="1:29" x14ac:dyDescent="0.25">
      <c r="A100" s="6"/>
      <c r="B100" s="12"/>
      <c r="C100" s="54"/>
      <c r="D100" s="4"/>
      <c r="E100" s="12"/>
      <c r="F100" s="66"/>
      <c r="G100" s="32" t="e">
        <f t="shared" si="16"/>
        <v>#N/A</v>
      </c>
      <c r="H100" s="6"/>
      <c r="I100" s="12"/>
      <c r="J100" s="54"/>
      <c r="K100" s="4"/>
      <c r="L100" s="12"/>
      <c r="M100" s="66"/>
      <c r="N100" s="32" t="e">
        <f t="shared" si="17"/>
        <v>#N/A</v>
      </c>
      <c r="O100" s="161"/>
      <c r="P100" s="12"/>
      <c r="Q100" s="163" t="str">
        <f t="shared" si="25"/>
        <v/>
      </c>
      <c r="R100" s="164" t="str">
        <f t="shared" si="26"/>
        <v/>
      </c>
      <c r="S100" s="3"/>
      <c r="T100" s="166">
        <f t="shared" si="27"/>
        <v>0</v>
      </c>
      <c r="U100" s="167">
        <f t="shared" si="28"/>
        <v>0</v>
      </c>
      <c r="V100" s="7"/>
      <c r="W100" s="161"/>
      <c r="X100" s="12"/>
      <c r="Y100" s="163" t="str">
        <f t="shared" si="21"/>
        <v/>
      </c>
      <c r="Z100" s="164" t="str">
        <f t="shared" si="22"/>
        <v/>
      </c>
      <c r="AA100" s="3"/>
      <c r="AB100" s="166">
        <f t="shared" si="23"/>
        <v>0</v>
      </c>
      <c r="AC100" s="167">
        <f t="shared" si="24"/>
        <v>0</v>
      </c>
    </row>
    <row r="101" spans="1:29" x14ac:dyDescent="0.25">
      <c r="A101" s="6"/>
      <c r="B101" s="12"/>
      <c r="C101" s="54"/>
      <c r="D101" s="4"/>
      <c r="E101" s="12"/>
      <c r="F101" s="66"/>
      <c r="G101" s="32" t="e">
        <f t="shared" si="16"/>
        <v>#N/A</v>
      </c>
      <c r="H101" s="6"/>
      <c r="I101" s="12"/>
      <c r="J101" s="54"/>
      <c r="K101" s="4"/>
      <c r="L101" s="12"/>
      <c r="M101" s="66"/>
      <c r="N101" s="32" t="e">
        <f t="shared" si="17"/>
        <v>#N/A</v>
      </c>
      <c r="O101" s="161"/>
      <c r="P101" s="12"/>
      <c r="Q101" s="163" t="str">
        <f t="shared" si="25"/>
        <v/>
      </c>
      <c r="R101" s="164" t="str">
        <f t="shared" si="26"/>
        <v/>
      </c>
      <c r="S101" s="3"/>
      <c r="T101" s="166">
        <f t="shared" si="27"/>
        <v>0</v>
      </c>
      <c r="U101" s="167">
        <f t="shared" si="28"/>
        <v>0</v>
      </c>
      <c r="V101" s="7"/>
      <c r="W101" s="161"/>
      <c r="X101" s="12"/>
      <c r="Y101" s="163" t="str">
        <f t="shared" si="21"/>
        <v/>
      </c>
      <c r="Z101" s="164" t="str">
        <f t="shared" si="22"/>
        <v/>
      </c>
      <c r="AA101" s="3"/>
      <c r="AB101" s="166">
        <f t="shared" si="23"/>
        <v>0</v>
      </c>
      <c r="AC101" s="167">
        <f t="shared" si="24"/>
        <v>0</v>
      </c>
    </row>
    <row r="102" spans="1:29" x14ac:dyDescent="0.25">
      <c r="A102" s="6"/>
      <c r="B102" s="12"/>
      <c r="C102" s="54"/>
      <c r="D102" s="4"/>
      <c r="E102" s="12"/>
      <c r="F102" s="66"/>
      <c r="G102" s="32" t="e">
        <f t="shared" si="16"/>
        <v>#N/A</v>
      </c>
      <c r="H102" s="6"/>
      <c r="I102" s="12"/>
      <c r="J102" s="54"/>
      <c r="K102" s="4"/>
      <c r="L102" s="12"/>
      <c r="M102" s="66"/>
      <c r="N102" s="32" t="e">
        <f t="shared" si="17"/>
        <v>#N/A</v>
      </c>
      <c r="O102" s="161"/>
      <c r="P102" s="12"/>
      <c r="Q102" s="163" t="str">
        <f t="shared" si="25"/>
        <v/>
      </c>
      <c r="R102" s="164" t="str">
        <f t="shared" si="26"/>
        <v/>
      </c>
      <c r="S102" s="3"/>
      <c r="T102" s="166">
        <f t="shared" si="27"/>
        <v>0</v>
      </c>
      <c r="U102" s="167">
        <f t="shared" si="28"/>
        <v>0</v>
      </c>
      <c r="V102" s="7"/>
      <c r="W102" s="161"/>
      <c r="X102" s="12"/>
      <c r="Y102" s="163" t="str">
        <f t="shared" si="21"/>
        <v/>
      </c>
      <c r="Z102" s="164" t="str">
        <f t="shared" si="22"/>
        <v/>
      </c>
      <c r="AA102" s="3"/>
      <c r="AB102" s="166">
        <f t="shared" si="23"/>
        <v>0</v>
      </c>
      <c r="AC102" s="167">
        <f t="shared" si="24"/>
        <v>0</v>
      </c>
    </row>
    <row r="103" spans="1:29" x14ac:dyDescent="0.25">
      <c r="A103" s="6"/>
      <c r="B103" s="12"/>
      <c r="C103" s="54"/>
      <c r="D103" s="4"/>
      <c r="E103" s="12"/>
      <c r="F103" s="66"/>
      <c r="G103" s="32" t="e">
        <f t="shared" si="16"/>
        <v>#N/A</v>
      </c>
      <c r="H103" s="6"/>
      <c r="I103" s="12"/>
      <c r="J103" s="54"/>
      <c r="K103" s="4"/>
      <c r="L103" s="12"/>
      <c r="M103" s="66"/>
      <c r="N103" s="32" t="e">
        <f t="shared" si="17"/>
        <v>#N/A</v>
      </c>
      <c r="O103" s="161"/>
      <c r="P103" s="12"/>
      <c r="Q103" s="163" t="str">
        <f t="shared" si="25"/>
        <v/>
      </c>
      <c r="R103" s="164" t="str">
        <f t="shared" si="26"/>
        <v/>
      </c>
      <c r="S103" s="3"/>
      <c r="T103" s="166">
        <f t="shared" si="27"/>
        <v>0</v>
      </c>
      <c r="U103" s="167">
        <f t="shared" si="28"/>
        <v>0</v>
      </c>
      <c r="V103" s="7"/>
      <c r="W103" s="161"/>
      <c r="X103" s="12"/>
      <c r="Y103" s="163" t="str">
        <f t="shared" si="21"/>
        <v/>
      </c>
      <c r="Z103" s="164" t="str">
        <f t="shared" si="22"/>
        <v/>
      </c>
      <c r="AA103" s="3"/>
      <c r="AB103" s="166">
        <f t="shared" si="23"/>
        <v>0</v>
      </c>
      <c r="AC103" s="167">
        <f t="shared" si="24"/>
        <v>0</v>
      </c>
    </row>
    <row r="104" spans="1:29" x14ac:dyDescent="0.25">
      <c r="A104" s="6"/>
      <c r="B104" s="12"/>
      <c r="C104" s="54"/>
      <c r="D104" s="4"/>
      <c r="E104" s="12"/>
      <c r="F104" s="66"/>
      <c r="G104" s="32" t="e">
        <f t="shared" si="16"/>
        <v>#N/A</v>
      </c>
      <c r="H104" s="6"/>
      <c r="I104" s="12"/>
      <c r="J104" s="54"/>
      <c r="K104" s="4"/>
      <c r="L104" s="12"/>
      <c r="M104" s="66"/>
      <c r="N104" s="32" t="e">
        <f t="shared" si="17"/>
        <v>#N/A</v>
      </c>
      <c r="O104" s="161"/>
      <c r="P104" s="12"/>
      <c r="Q104" s="163" t="str">
        <f t="shared" si="25"/>
        <v/>
      </c>
      <c r="R104" s="164" t="str">
        <f t="shared" si="26"/>
        <v/>
      </c>
      <c r="S104" s="3"/>
      <c r="T104" s="166">
        <f t="shared" si="27"/>
        <v>0</v>
      </c>
      <c r="U104" s="167">
        <f t="shared" si="28"/>
        <v>0</v>
      </c>
      <c r="V104" s="7"/>
      <c r="W104" s="161"/>
      <c r="X104" s="12"/>
      <c r="Y104" s="163" t="str">
        <f t="shared" si="21"/>
        <v/>
      </c>
      <c r="Z104" s="164" t="str">
        <f t="shared" si="22"/>
        <v/>
      </c>
      <c r="AA104" s="3"/>
      <c r="AB104" s="166">
        <f t="shared" si="23"/>
        <v>0</v>
      </c>
      <c r="AC104" s="167">
        <f t="shared" si="24"/>
        <v>0</v>
      </c>
    </row>
    <row r="105" spans="1:29" ht="15.75" thickBot="1" x14ac:dyDescent="0.3">
      <c r="A105" s="6"/>
      <c r="B105" s="12"/>
      <c r="C105" s="54"/>
      <c r="D105" s="4"/>
      <c r="E105" s="12"/>
      <c r="F105" s="66"/>
      <c r="G105" s="32" t="e">
        <f t="shared" si="16"/>
        <v>#N/A</v>
      </c>
      <c r="H105" s="6"/>
      <c r="I105" s="12"/>
      <c r="J105" s="54"/>
      <c r="K105" s="4"/>
      <c r="L105" s="12"/>
      <c r="M105" s="66"/>
      <c r="N105" s="32" t="e">
        <f t="shared" si="17"/>
        <v>#N/A</v>
      </c>
      <c r="O105" s="161"/>
      <c r="P105" s="12"/>
      <c r="Q105" s="163" t="str">
        <f t="shared" si="25"/>
        <v/>
      </c>
      <c r="R105" s="164" t="str">
        <f t="shared" si="26"/>
        <v/>
      </c>
      <c r="S105" s="3"/>
      <c r="T105" s="166">
        <f t="shared" si="27"/>
        <v>0</v>
      </c>
      <c r="U105" s="167">
        <f t="shared" si="28"/>
        <v>0</v>
      </c>
      <c r="V105" s="7"/>
      <c r="W105" s="161"/>
      <c r="X105" s="12"/>
      <c r="Y105" s="163" t="str">
        <f t="shared" si="21"/>
        <v/>
      </c>
      <c r="Z105" s="164" t="str">
        <f t="shared" si="22"/>
        <v/>
      </c>
      <c r="AA105" s="3"/>
      <c r="AB105" s="166">
        <f t="shared" si="23"/>
        <v>0</v>
      </c>
      <c r="AC105" s="167">
        <f t="shared" si="24"/>
        <v>0</v>
      </c>
    </row>
    <row r="106" spans="1:29" ht="15.75" thickBot="1" x14ac:dyDescent="0.3">
      <c r="A106" s="98"/>
      <c r="B106" s="99"/>
      <c r="C106" s="99"/>
      <c r="D106" s="100"/>
      <c r="E106" s="101"/>
      <c r="F106" s="99"/>
      <c r="G106" s="102"/>
      <c r="H106" s="56"/>
      <c r="I106" s="103"/>
      <c r="J106" s="57" t="s">
        <v>14</v>
      </c>
      <c r="K106" s="63">
        <f>SUM(D60:D105,K60:K105)</f>
        <v>0</v>
      </c>
      <c r="L106" s="99"/>
      <c r="M106" s="104"/>
      <c r="N106" s="14"/>
      <c r="O106" s="162"/>
      <c r="P106" s="165"/>
      <c r="Q106" s="165"/>
      <c r="R106" s="165"/>
      <c r="S106" s="165"/>
      <c r="T106" s="165"/>
      <c r="U106" s="172"/>
      <c r="V106" s="7"/>
      <c r="W106" s="162"/>
      <c r="X106" s="165"/>
      <c r="Y106" s="165"/>
      <c r="Z106" s="37" t="s">
        <v>14</v>
      </c>
      <c r="AA106" s="38">
        <f>SUM(S60:S105,AA60:AA105)</f>
        <v>0</v>
      </c>
      <c r="AB106" s="38">
        <f t="shared" ref="AB106:AC106" si="29">SUM(T60:T105,AB60:AB105)</f>
        <v>0</v>
      </c>
      <c r="AC106" s="38">
        <f t="shared" si="29"/>
        <v>0</v>
      </c>
    </row>
    <row r="107" spans="1:29" ht="16.5" customHeight="1" x14ac:dyDescent="0.25">
      <c r="A107" s="208" t="s">
        <v>1065</v>
      </c>
      <c r="B107" s="208"/>
      <c r="C107" s="208"/>
      <c r="D107" s="208"/>
      <c r="E107" s="208"/>
      <c r="F107" s="208"/>
      <c r="G107" s="208"/>
      <c r="H107" s="208"/>
      <c r="I107" s="208"/>
      <c r="J107" s="208"/>
      <c r="K107" s="208"/>
      <c r="L107" s="208"/>
      <c r="M107" s="208"/>
      <c r="N107" s="250"/>
      <c r="O107" s="252" t="s">
        <v>38</v>
      </c>
      <c r="P107" s="208"/>
      <c r="Q107" s="208"/>
      <c r="R107" s="208"/>
      <c r="S107" s="208"/>
      <c r="T107" s="208"/>
      <c r="U107" s="208"/>
      <c r="V107" s="208"/>
      <c r="W107" s="208"/>
      <c r="X107" s="208"/>
      <c r="Y107" s="208"/>
      <c r="Z107" s="208"/>
      <c r="AA107" s="208"/>
      <c r="AB107" s="208"/>
      <c r="AC107" s="208"/>
    </row>
    <row r="108" spans="1:29" ht="16.5" customHeight="1" thickBot="1" x14ac:dyDescent="0.3">
      <c r="A108" s="249"/>
      <c r="B108" s="249"/>
      <c r="C108" s="249"/>
      <c r="D108" s="249"/>
      <c r="E108" s="249"/>
      <c r="F108" s="249"/>
      <c r="G108" s="249"/>
      <c r="H108" s="249"/>
      <c r="I108" s="249"/>
      <c r="J108" s="249"/>
      <c r="K108" s="249"/>
      <c r="L108" s="249"/>
      <c r="M108" s="249"/>
      <c r="O108" s="7"/>
      <c r="P108" s="7"/>
      <c r="Q108" s="7"/>
      <c r="R108" s="7"/>
      <c r="S108" s="7"/>
      <c r="T108" s="7"/>
      <c r="U108" s="7"/>
      <c r="V108" s="7"/>
      <c r="W108" s="7"/>
      <c r="X108" s="7"/>
      <c r="Y108" s="7"/>
      <c r="Z108" s="7"/>
      <c r="AA108" s="7"/>
      <c r="AB108" s="7"/>
      <c r="AC108" s="7"/>
    </row>
    <row r="109" spans="1:29" ht="16.5" customHeight="1" thickBot="1" x14ac:dyDescent="0.3">
      <c r="A109" s="197" t="s">
        <v>21</v>
      </c>
      <c r="B109" s="198"/>
      <c r="C109" s="198"/>
      <c r="D109" s="198"/>
      <c r="E109" s="198"/>
      <c r="F109" s="198"/>
      <c r="G109" s="199"/>
      <c r="H109" s="197" t="s">
        <v>1062</v>
      </c>
      <c r="I109" s="198"/>
      <c r="J109" s="198"/>
      <c r="K109" s="198"/>
      <c r="L109" s="198"/>
      <c r="M109" s="198"/>
      <c r="N109" s="199"/>
      <c r="O109" s="217" t="s">
        <v>39</v>
      </c>
      <c r="P109" s="218"/>
      <c r="Q109" s="218"/>
      <c r="R109" s="218"/>
      <c r="S109" s="218"/>
      <c r="T109" s="218"/>
      <c r="U109" s="218"/>
      <c r="V109" s="218"/>
      <c r="W109" s="218"/>
      <c r="X109" s="218"/>
      <c r="Y109" s="218"/>
      <c r="Z109" s="218"/>
      <c r="AA109" s="218"/>
      <c r="AB109" s="218"/>
      <c r="AC109" s="219"/>
    </row>
    <row r="110" spans="1:29" ht="16.5" customHeight="1" thickBot="1" x14ac:dyDescent="0.3">
      <c r="A110" s="238" t="s">
        <v>126</v>
      </c>
      <c r="B110" s="236"/>
      <c r="C110" s="236"/>
      <c r="D110" s="236" t="s">
        <v>42</v>
      </c>
      <c r="E110" s="236"/>
      <c r="F110" s="236" t="s">
        <v>125</v>
      </c>
      <c r="G110" s="237"/>
      <c r="H110" s="238" t="s">
        <v>1062</v>
      </c>
      <c r="I110" s="236"/>
      <c r="J110" s="236"/>
      <c r="K110" s="236" t="s">
        <v>42</v>
      </c>
      <c r="L110" s="236"/>
      <c r="M110" s="236" t="s">
        <v>125</v>
      </c>
      <c r="N110" s="237"/>
      <c r="O110" s="220"/>
      <c r="P110" s="221"/>
      <c r="Q110" s="221"/>
      <c r="R110" s="221"/>
      <c r="S110" s="221"/>
      <c r="T110" s="221"/>
      <c r="U110" s="221"/>
      <c r="V110" s="221"/>
      <c r="W110" s="221"/>
      <c r="X110" s="221"/>
      <c r="Y110" s="221"/>
      <c r="Z110" s="221"/>
      <c r="AA110" s="221"/>
      <c r="AB110" s="221"/>
      <c r="AC110" s="222"/>
    </row>
    <row r="111" spans="1:29" ht="16.5" customHeight="1" thickBot="1" x14ac:dyDescent="0.3">
      <c r="A111" s="244"/>
      <c r="B111" s="245"/>
      <c r="C111" s="245"/>
      <c r="D111" s="246"/>
      <c r="E111" s="246"/>
      <c r="F111" s="247"/>
      <c r="G111" s="248"/>
      <c r="H111" s="244"/>
      <c r="I111" s="245"/>
      <c r="J111" s="245"/>
      <c r="K111" s="246"/>
      <c r="L111" s="246"/>
      <c r="M111" s="247"/>
      <c r="N111" s="248"/>
      <c r="O111" s="111"/>
      <c r="P111" s="112"/>
      <c r="Q111" s="112"/>
      <c r="R111" s="112"/>
      <c r="S111" s="112"/>
      <c r="T111" s="112"/>
      <c r="U111" s="112"/>
      <c r="V111" s="112"/>
      <c r="W111" s="112"/>
      <c r="X111" s="112"/>
      <c r="Y111" s="113" t="s">
        <v>771</v>
      </c>
      <c r="Z111" s="223" t="s">
        <v>772</v>
      </c>
      <c r="AA111" s="223"/>
      <c r="AB111" s="223" t="s">
        <v>773</v>
      </c>
      <c r="AC111" s="224"/>
    </row>
    <row r="112" spans="1:29" ht="16.5" customHeight="1" x14ac:dyDescent="0.25">
      <c r="A112" s="200"/>
      <c r="B112" s="201"/>
      <c r="C112" s="201"/>
      <c r="D112" s="202"/>
      <c r="E112" s="202"/>
      <c r="F112" s="203"/>
      <c r="G112" s="204"/>
      <c r="H112" s="200"/>
      <c r="I112" s="201"/>
      <c r="J112" s="201"/>
      <c r="K112" s="202"/>
      <c r="L112" s="202"/>
      <c r="M112" s="203"/>
      <c r="N112" s="204"/>
      <c r="O112" s="168"/>
      <c r="P112" s="225" t="s">
        <v>765</v>
      </c>
      <c r="Q112" s="225"/>
      <c r="R112" s="225"/>
      <c r="S112" s="225"/>
      <c r="T112" s="225"/>
      <c r="U112" s="225"/>
      <c r="V112" s="225"/>
      <c r="W112" s="225"/>
      <c r="X112" s="160"/>
      <c r="Y112" s="205"/>
      <c r="Z112" s="206">
        <f>SUMIF($G$7:$G$54,10,$D$7:$D$54)+SUMIF($N$7:$N$54,10,$K$7:$K$54)+SUMIF($G$60:$G$105,10,$D$60:$D$105)+SUMIF($N$60:$N$105,10,$K$60:$K$105)</f>
        <v>0</v>
      </c>
      <c r="AA112" s="206"/>
      <c r="AB112" s="206">
        <f>Y112-Z112</f>
        <v>0</v>
      </c>
      <c r="AC112" s="207"/>
    </row>
    <row r="113" spans="1:29" ht="16.5" customHeight="1" x14ac:dyDescent="0.25">
      <c r="A113" s="200"/>
      <c r="B113" s="201"/>
      <c r="C113" s="201"/>
      <c r="D113" s="202"/>
      <c r="E113" s="202"/>
      <c r="F113" s="203"/>
      <c r="G113" s="204"/>
      <c r="H113" s="200"/>
      <c r="I113" s="201"/>
      <c r="J113" s="201"/>
      <c r="K113" s="202"/>
      <c r="L113" s="202"/>
      <c r="M113" s="203"/>
      <c r="N113" s="204"/>
      <c r="O113" s="168"/>
      <c r="P113" s="225"/>
      <c r="Q113" s="225"/>
      <c r="R113" s="225"/>
      <c r="S113" s="225"/>
      <c r="T113" s="225"/>
      <c r="U113" s="225"/>
      <c r="V113" s="225"/>
      <c r="W113" s="225"/>
      <c r="X113" s="160"/>
      <c r="Y113" s="205"/>
      <c r="Z113" s="206"/>
      <c r="AA113" s="206"/>
      <c r="AB113" s="206"/>
      <c r="AC113" s="207"/>
    </row>
    <row r="114" spans="1:29" ht="16.5" customHeight="1" x14ac:dyDescent="0.25">
      <c r="A114" s="200"/>
      <c r="B114" s="201"/>
      <c r="C114" s="201"/>
      <c r="D114" s="202"/>
      <c r="E114" s="202"/>
      <c r="F114" s="203"/>
      <c r="G114" s="204"/>
      <c r="H114" s="200"/>
      <c r="I114" s="201"/>
      <c r="J114" s="201"/>
      <c r="K114" s="202"/>
      <c r="L114" s="202"/>
      <c r="M114" s="203"/>
      <c r="N114" s="204"/>
      <c r="O114" s="168"/>
      <c r="P114" s="235" t="s">
        <v>766</v>
      </c>
      <c r="Q114" s="235"/>
      <c r="R114" s="235"/>
      <c r="S114" s="235"/>
      <c r="T114" s="235"/>
      <c r="U114" s="235"/>
      <c r="V114" s="235"/>
      <c r="W114" s="235"/>
      <c r="X114" s="160"/>
      <c r="Y114" s="205"/>
      <c r="Z114" s="206">
        <f>SUMIF($G$7:$G$54,15,$D$7:$D$54)+SUMIF($N$7:$N$54,15,$K$7:$K$54)+SUMIF($G$60:$G$105,15,$D$60:$D$105)+SUMIF($N$60:$N$105,15,$K$60:$K$105)</f>
        <v>0</v>
      </c>
      <c r="AA114" s="206"/>
      <c r="AB114" s="206">
        <f t="shared" ref="AB114" si="30">Y114-Z114</f>
        <v>0</v>
      </c>
      <c r="AC114" s="207"/>
    </row>
    <row r="115" spans="1:29" ht="16.5" customHeight="1" x14ac:dyDescent="0.25">
      <c r="A115" s="200"/>
      <c r="B115" s="201"/>
      <c r="C115" s="201"/>
      <c r="D115" s="202"/>
      <c r="E115" s="202"/>
      <c r="F115" s="203"/>
      <c r="G115" s="204"/>
      <c r="H115" s="200"/>
      <c r="I115" s="201"/>
      <c r="J115" s="201"/>
      <c r="K115" s="202"/>
      <c r="L115" s="202"/>
      <c r="M115" s="203"/>
      <c r="N115" s="204"/>
      <c r="O115" s="168"/>
      <c r="P115" s="235"/>
      <c r="Q115" s="235"/>
      <c r="R115" s="235"/>
      <c r="S115" s="235"/>
      <c r="T115" s="235"/>
      <c r="U115" s="235"/>
      <c r="V115" s="235"/>
      <c r="W115" s="235"/>
      <c r="X115" s="160"/>
      <c r="Y115" s="205"/>
      <c r="Z115" s="206"/>
      <c r="AA115" s="206"/>
      <c r="AB115" s="206"/>
      <c r="AC115" s="207"/>
    </row>
    <row r="116" spans="1:29" ht="16.5" customHeight="1" x14ac:dyDescent="0.25">
      <c r="A116" s="200"/>
      <c r="B116" s="201"/>
      <c r="C116" s="201"/>
      <c r="D116" s="202"/>
      <c r="E116" s="202"/>
      <c r="F116" s="203"/>
      <c r="G116" s="204"/>
      <c r="H116" s="200"/>
      <c r="I116" s="201"/>
      <c r="J116" s="201"/>
      <c r="K116" s="202"/>
      <c r="L116" s="202"/>
      <c r="M116" s="203"/>
      <c r="N116" s="204"/>
      <c r="O116" s="168"/>
      <c r="P116" s="225" t="s">
        <v>37</v>
      </c>
      <c r="Q116" s="225"/>
      <c r="R116" s="225"/>
      <c r="S116" s="225"/>
      <c r="T116" s="225"/>
      <c r="U116" s="225"/>
      <c r="V116" s="225"/>
      <c r="W116" s="225"/>
      <c r="X116" s="160"/>
      <c r="Y116" s="205"/>
      <c r="Z116" s="206">
        <f>SUMIF($G$7:$G$54,20,$D$7:$D$54)+SUMIF($N$7:$N$54,20,$K$7:$K$54)+SUMIF($G$60:$G$105,20,$D$60:$D$105)+SUMIF($N$60:$N$105,20,$K$60:$K$105)</f>
        <v>0</v>
      </c>
      <c r="AA116" s="206"/>
      <c r="AB116" s="206">
        <f t="shared" ref="AB116" si="31">Y116-Z116</f>
        <v>0</v>
      </c>
      <c r="AC116" s="207"/>
    </row>
    <row r="117" spans="1:29" ht="16.5" customHeight="1" x14ac:dyDescent="0.25">
      <c r="A117" s="200"/>
      <c r="B117" s="201"/>
      <c r="C117" s="201"/>
      <c r="D117" s="202"/>
      <c r="E117" s="202"/>
      <c r="F117" s="203"/>
      <c r="G117" s="204"/>
      <c r="H117" s="200"/>
      <c r="I117" s="201"/>
      <c r="J117" s="201"/>
      <c r="K117" s="202"/>
      <c r="L117" s="202"/>
      <c r="M117" s="203"/>
      <c r="N117" s="204"/>
      <c r="O117" s="168"/>
      <c r="P117" s="225"/>
      <c r="Q117" s="225"/>
      <c r="R117" s="225"/>
      <c r="S117" s="225"/>
      <c r="T117" s="225"/>
      <c r="U117" s="225"/>
      <c r="V117" s="225"/>
      <c r="W117" s="225"/>
      <c r="X117" s="160"/>
      <c r="Y117" s="205"/>
      <c r="Z117" s="206"/>
      <c r="AA117" s="206"/>
      <c r="AB117" s="206"/>
      <c r="AC117" s="207"/>
    </row>
    <row r="118" spans="1:29" ht="16.5" customHeight="1" x14ac:dyDescent="0.25">
      <c r="A118" s="200"/>
      <c r="B118" s="201"/>
      <c r="C118" s="201"/>
      <c r="D118" s="202"/>
      <c r="E118" s="202"/>
      <c r="F118" s="203"/>
      <c r="G118" s="204"/>
      <c r="H118" s="200"/>
      <c r="I118" s="201"/>
      <c r="J118" s="201"/>
      <c r="K118" s="202"/>
      <c r="L118" s="202"/>
      <c r="M118" s="203"/>
      <c r="N118" s="204"/>
      <c r="O118" s="168"/>
      <c r="P118" s="225" t="s">
        <v>9</v>
      </c>
      <c r="Q118" s="225"/>
      <c r="R118" s="225"/>
      <c r="S118" s="225"/>
      <c r="T118" s="225"/>
      <c r="U118" s="225"/>
      <c r="V118" s="225"/>
      <c r="W118" s="225"/>
      <c r="X118" s="160"/>
      <c r="Y118" s="205"/>
      <c r="Z118" s="206">
        <f>SUMIF($G$7:$G$54,30,$D$7:$D$54)+SUMIF($N$7:$N$54,30,$K$7:$K$54)+SUMIF($G$60:$G$105,30,$D$60:$D$105)+SUMIF($N$60:$N$105,30,$K$60:$K$105)</f>
        <v>0</v>
      </c>
      <c r="AA118" s="206"/>
      <c r="AB118" s="206">
        <f t="shared" ref="AB118" si="32">Y118-Z118</f>
        <v>0</v>
      </c>
      <c r="AC118" s="207"/>
    </row>
    <row r="119" spans="1:29" ht="16.5" customHeight="1" x14ac:dyDescent="0.25">
      <c r="A119" s="200"/>
      <c r="B119" s="201"/>
      <c r="C119" s="201"/>
      <c r="D119" s="202"/>
      <c r="E119" s="202"/>
      <c r="F119" s="203"/>
      <c r="G119" s="204"/>
      <c r="H119" s="200"/>
      <c r="I119" s="201"/>
      <c r="J119" s="201"/>
      <c r="K119" s="202"/>
      <c r="L119" s="202"/>
      <c r="M119" s="203"/>
      <c r="N119" s="204"/>
      <c r="O119" s="168"/>
      <c r="P119" s="225"/>
      <c r="Q119" s="225"/>
      <c r="R119" s="225"/>
      <c r="S119" s="225"/>
      <c r="T119" s="225"/>
      <c r="U119" s="225"/>
      <c r="V119" s="225"/>
      <c r="W119" s="225"/>
      <c r="X119" s="160"/>
      <c r="Y119" s="205"/>
      <c r="Z119" s="206"/>
      <c r="AA119" s="206"/>
      <c r="AB119" s="206"/>
      <c r="AC119" s="207"/>
    </row>
    <row r="120" spans="1:29" ht="16.5" customHeight="1" x14ac:dyDescent="0.25">
      <c r="A120" s="200"/>
      <c r="B120" s="201"/>
      <c r="C120" s="201"/>
      <c r="D120" s="202"/>
      <c r="E120" s="202"/>
      <c r="F120" s="203"/>
      <c r="G120" s="204"/>
      <c r="H120" s="200"/>
      <c r="I120" s="201"/>
      <c r="J120" s="201"/>
      <c r="K120" s="202"/>
      <c r="L120" s="202"/>
      <c r="M120" s="203"/>
      <c r="N120" s="204"/>
      <c r="O120" s="168"/>
      <c r="P120" s="225" t="s">
        <v>10</v>
      </c>
      <c r="Q120" s="225"/>
      <c r="R120" s="225"/>
      <c r="S120" s="225"/>
      <c r="T120" s="225"/>
      <c r="U120" s="225"/>
      <c r="V120" s="225"/>
      <c r="W120" s="225"/>
      <c r="X120" s="160"/>
      <c r="Y120" s="205"/>
      <c r="Z120" s="206">
        <f>SUMIF($G$7:$G$54,35,$D$7:$D$54)+SUMIF($N$7:$N$54,35,$K$7:$K$54)+SUMIF($G$60:$G$105,35,$D$60:$D$105)+SUMIF($N$60:$N$105,35,$K$60:$K$105)</f>
        <v>0</v>
      </c>
      <c r="AA120" s="206"/>
      <c r="AB120" s="206">
        <f t="shared" ref="AB120" si="33">Y120-Z120</f>
        <v>0</v>
      </c>
      <c r="AC120" s="207"/>
    </row>
    <row r="121" spans="1:29" ht="16.5" customHeight="1" x14ac:dyDescent="0.25">
      <c r="A121" s="200"/>
      <c r="B121" s="201"/>
      <c r="C121" s="201"/>
      <c r="D121" s="202"/>
      <c r="E121" s="202"/>
      <c r="F121" s="203"/>
      <c r="G121" s="204"/>
      <c r="H121" s="200"/>
      <c r="I121" s="201"/>
      <c r="J121" s="201"/>
      <c r="K121" s="202"/>
      <c r="L121" s="202"/>
      <c r="M121" s="203"/>
      <c r="N121" s="204"/>
      <c r="O121" s="168"/>
      <c r="P121" s="225"/>
      <c r="Q121" s="225"/>
      <c r="R121" s="225"/>
      <c r="S121" s="225"/>
      <c r="T121" s="225"/>
      <c r="U121" s="225"/>
      <c r="V121" s="225"/>
      <c r="W121" s="225"/>
      <c r="X121" s="160"/>
      <c r="Y121" s="205"/>
      <c r="Z121" s="206"/>
      <c r="AA121" s="206"/>
      <c r="AB121" s="206"/>
      <c r="AC121" s="207"/>
    </row>
    <row r="122" spans="1:29" ht="16.5" customHeight="1" x14ac:dyDescent="0.25">
      <c r="A122" s="200"/>
      <c r="B122" s="201"/>
      <c r="C122" s="201"/>
      <c r="D122" s="202"/>
      <c r="E122" s="202"/>
      <c r="F122" s="203"/>
      <c r="G122" s="204"/>
      <c r="H122" s="200"/>
      <c r="I122" s="201"/>
      <c r="J122" s="201"/>
      <c r="K122" s="202"/>
      <c r="L122" s="202"/>
      <c r="M122" s="203"/>
      <c r="N122" s="204"/>
      <c r="O122" s="168"/>
      <c r="P122" s="225" t="s">
        <v>768</v>
      </c>
      <c r="Q122" s="225"/>
      <c r="R122" s="225"/>
      <c r="S122" s="225"/>
      <c r="T122" s="225"/>
      <c r="U122" s="225"/>
      <c r="V122" s="225"/>
      <c r="W122" s="225"/>
      <c r="X122" s="160"/>
      <c r="Y122" s="205"/>
      <c r="Z122" s="206">
        <f>SUMIF($G$7:$G$54,40,$D$7:$D$54)+SUMIF($N$7:$N$54,40,$K$7:$K$54)+SUMIF($G$60:$G$105,40,$D$60:$D$105)+SUMIF($N$60:$N$105,40,$K$60:$K$105)</f>
        <v>0</v>
      </c>
      <c r="AA122" s="206"/>
      <c r="AB122" s="206">
        <f t="shared" ref="AB122" si="34">Y122-Z122</f>
        <v>0</v>
      </c>
      <c r="AC122" s="207"/>
    </row>
    <row r="123" spans="1:29" ht="16.5" customHeight="1" x14ac:dyDescent="0.25">
      <c r="A123" s="200"/>
      <c r="B123" s="201"/>
      <c r="C123" s="201"/>
      <c r="D123" s="202"/>
      <c r="E123" s="202"/>
      <c r="F123" s="203"/>
      <c r="G123" s="204"/>
      <c r="H123" s="200"/>
      <c r="I123" s="201"/>
      <c r="J123" s="201"/>
      <c r="K123" s="202"/>
      <c r="L123" s="202"/>
      <c r="M123" s="203"/>
      <c r="N123" s="204"/>
      <c r="O123" s="168"/>
      <c r="P123" s="225"/>
      <c r="Q123" s="225"/>
      <c r="R123" s="225"/>
      <c r="S123" s="225"/>
      <c r="T123" s="225"/>
      <c r="U123" s="225"/>
      <c r="V123" s="225"/>
      <c r="W123" s="225"/>
      <c r="X123" s="160"/>
      <c r="Y123" s="205"/>
      <c r="Z123" s="206"/>
      <c r="AA123" s="206"/>
      <c r="AB123" s="206"/>
      <c r="AC123" s="207"/>
    </row>
    <row r="124" spans="1:29" ht="16.5" customHeight="1" x14ac:dyDescent="0.25">
      <c r="A124" s="200"/>
      <c r="B124" s="201"/>
      <c r="C124" s="201"/>
      <c r="D124" s="202"/>
      <c r="E124" s="202"/>
      <c r="F124" s="203"/>
      <c r="G124" s="204"/>
      <c r="H124" s="200"/>
      <c r="I124" s="201"/>
      <c r="J124" s="201"/>
      <c r="K124" s="202"/>
      <c r="L124" s="202"/>
      <c r="M124" s="203"/>
      <c r="N124" s="204"/>
      <c r="O124" s="168"/>
      <c r="P124" s="225" t="s">
        <v>11</v>
      </c>
      <c r="Q124" s="225"/>
      <c r="R124" s="225"/>
      <c r="S124" s="225"/>
      <c r="T124" s="225"/>
      <c r="U124" s="225"/>
      <c r="V124" s="225"/>
      <c r="W124" s="225"/>
      <c r="X124" s="160"/>
      <c r="Y124" s="205"/>
      <c r="Z124" s="206">
        <f>SUMIF($G$7:$G$54,50,$D$7:$D$54)+SUMIF($N$7:$N$54,50,$K$7:$K$54)+SUMIF($G$60:$G$105,50,$D$60:$D$105)+SUMIF($N$60:$N$105,50,$K$60:$K$105)</f>
        <v>0</v>
      </c>
      <c r="AA124" s="206"/>
      <c r="AB124" s="206">
        <f t="shared" ref="AB124" si="35">Y124-Z124</f>
        <v>0</v>
      </c>
      <c r="AC124" s="207"/>
    </row>
    <row r="125" spans="1:29" ht="16.5" customHeight="1" x14ac:dyDescent="0.25">
      <c r="A125" s="200"/>
      <c r="B125" s="201"/>
      <c r="C125" s="201"/>
      <c r="D125" s="202"/>
      <c r="E125" s="202"/>
      <c r="F125" s="203"/>
      <c r="G125" s="204"/>
      <c r="H125" s="200"/>
      <c r="I125" s="201"/>
      <c r="J125" s="201"/>
      <c r="K125" s="202"/>
      <c r="L125" s="202"/>
      <c r="M125" s="203"/>
      <c r="N125" s="204"/>
      <c r="O125" s="168"/>
      <c r="P125" s="225"/>
      <c r="Q125" s="225"/>
      <c r="R125" s="225"/>
      <c r="S125" s="225"/>
      <c r="T125" s="225"/>
      <c r="U125" s="225"/>
      <c r="V125" s="225"/>
      <c r="W125" s="225"/>
      <c r="X125" s="160"/>
      <c r="Y125" s="205"/>
      <c r="Z125" s="206"/>
      <c r="AA125" s="206"/>
      <c r="AB125" s="206"/>
      <c r="AC125" s="207"/>
    </row>
    <row r="126" spans="1:29" ht="16.5" customHeight="1" x14ac:dyDescent="0.25">
      <c r="A126" s="200"/>
      <c r="B126" s="201"/>
      <c r="C126" s="201"/>
      <c r="D126" s="202"/>
      <c r="E126" s="202"/>
      <c r="F126" s="203"/>
      <c r="G126" s="204"/>
      <c r="H126" s="200"/>
      <c r="I126" s="201"/>
      <c r="J126" s="201"/>
      <c r="K126" s="202"/>
      <c r="L126" s="202"/>
      <c r="M126" s="203"/>
      <c r="N126" s="204"/>
      <c r="O126" s="114"/>
      <c r="P126" s="225" t="s">
        <v>106</v>
      </c>
      <c r="Q126" s="225"/>
      <c r="R126" s="225"/>
      <c r="S126" s="225"/>
      <c r="T126" s="225"/>
      <c r="U126" s="225"/>
      <c r="V126" s="225"/>
      <c r="W126" s="225"/>
      <c r="X126" s="160"/>
      <c r="Y126" s="205"/>
      <c r="Z126" s="206">
        <f>SUMIF($G$7:$G$54,55,$D$7:$D$54)+SUMIF($N$7:$N$54,55,$K$7:$K$54)+SUMIF($G$60:$G$105,55,$D$60:$D$105)+SUMIF($N$60:$N$105,55,$K$60:$K$105)</f>
        <v>0</v>
      </c>
      <c r="AA126" s="206"/>
      <c r="AB126" s="206">
        <f>Y126-Z126</f>
        <v>0</v>
      </c>
      <c r="AC126" s="207"/>
    </row>
    <row r="127" spans="1:29" ht="16.5" customHeight="1" x14ac:dyDescent="0.25">
      <c r="A127" s="200"/>
      <c r="B127" s="201"/>
      <c r="C127" s="201"/>
      <c r="D127" s="202"/>
      <c r="E127" s="202"/>
      <c r="F127" s="203"/>
      <c r="G127" s="204"/>
      <c r="H127" s="200"/>
      <c r="I127" s="201"/>
      <c r="J127" s="201"/>
      <c r="K127" s="202"/>
      <c r="L127" s="202"/>
      <c r="M127" s="203"/>
      <c r="N127" s="204"/>
      <c r="O127" s="114"/>
      <c r="P127" s="225"/>
      <c r="Q127" s="225"/>
      <c r="R127" s="225"/>
      <c r="S127" s="225"/>
      <c r="T127" s="225"/>
      <c r="U127" s="225"/>
      <c r="V127" s="225"/>
      <c r="W127" s="225"/>
      <c r="X127" s="160"/>
      <c r="Y127" s="205"/>
      <c r="Z127" s="206"/>
      <c r="AA127" s="206"/>
      <c r="AB127" s="206"/>
      <c r="AC127" s="207"/>
    </row>
    <row r="128" spans="1:29" ht="16.5" customHeight="1" x14ac:dyDescent="0.25">
      <c r="A128" s="200"/>
      <c r="B128" s="201"/>
      <c r="C128" s="201"/>
      <c r="D128" s="202"/>
      <c r="E128" s="202"/>
      <c r="F128" s="203"/>
      <c r="G128" s="204"/>
      <c r="H128" s="200"/>
      <c r="I128" s="201"/>
      <c r="J128" s="201"/>
      <c r="K128" s="202"/>
      <c r="L128" s="202"/>
      <c r="M128" s="203"/>
      <c r="N128" s="204"/>
      <c r="O128" s="114"/>
      <c r="P128" s="225" t="s">
        <v>111</v>
      </c>
      <c r="Q128" s="225"/>
      <c r="R128" s="225"/>
      <c r="S128" s="225"/>
      <c r="T128" s="225"/>
      <c r="U128" s="225"/>
      <c r="V128" s="225"/>
      <c r="W128" s="225"/>
      <c r="X128" s="160"/>
      <c r="Y128" s="205"/>
      <c r="Z128" s="206">
        <f>SUMIF($G$7:$G$54,60,$D$7:$D$54)+SUMIF($N$7:$N$54,60,$K$7:$K$54)+SUMIF($G$60:$G$105,60,$D$60:$D$105)+SUMIF($N$60:$N$105,60,$K$60:$K$105)</f>
        <v>0</v>
      </c>
      <c r="AA128" s="206"/>
      <c r="AB128" s="206">
        <f t="shared" ref="AB128" si="36">Y128-Z128</f>
        <v>0</v>
      </c>
      <c r="AC128" s="207"/>
    </row>
    <row r="129" spans="1:29" ht="16.5" customHeight="1" x14ac:dyDescent="0.25">
      <c r="A129" s="200"/>
      <c r="B129" s="201"/>
      <c r="C129" s="201"/>
      <c r="D129" s="202"/>
      <c r="E129" s="202"/>
      <c r="F129" s="203"/>
      <c r="G129" s="204"/>
      <c r="H129" s="200"/>
      <c r="I129" s="201"/>
      <c r="J129" s="201"/>
      <c r="K129" s="202"/>
      <c r="L129" s="202"/>
      <c r="M129" s="203"/>
      <c r="N129" s="204"/>
      <c r="O129" s="114"/>
      <c r="P129" s="225"/>
      <c r="Q129" s="225"/>
      <c r="R129" s="225"/>
      <c r="S129" s="225"/>
      <c r="T129" s="225"/>
      <c r="U129" s="225"/>
      <c r="V129" s="225"/>
      <c r="W129" s="225"/>
      <c r="X129" s="160"/>
      <c r="Y129" s="205"/>
      <c r="Z129" s="206"/>
      <c r="AA129" s="206"/>
      <c r="AB129" s="206"/>
      <c r="AC129" s="207"/>
    </row>
    <row r="130" spans="1:29" ht="16.5" customHeight="1" x14ac:dyDescent="0.25">
      <c r="A130" s="200"/>
      <c r="B130" s="201"/>
      <c r="C130" s="201"/>
      <c r="D130" s="202"/>
      <c r="E130" s="202"/>
      <c r="F130" s="203"/>
      <c r="G130" s="204"/>
      <c r="H130" s="200"/>
      <c r="I130" s="201"/>
      <c r="J130" s="201"/>
      <c r="K130" s="202"/>
      <c r="L130" s="202"/>
      <c r="M130" s="203"/>
      <c r="N130" s="204"/>
      <c r="O130" s="114"/>
      <c r="P130" s="225" t="s">
        <v>823</v>
      </c>
      <c r="Q130" s="225"/>
      <c r="R130" s="225"/>
      <c r="S130" s="225"/>
      <c r="T130" s="225"/>
      <c r="U130" s="225"/>
      <c r="V130" s="225"/>
      <c r="W130" s="225"/>
      <c r="X130" s="160"/>
      <c r="Y130" s="205"/>
      <c r="Z130" s="206">
        <f>SUMIF($G$7:$G$54,65,$D$7:$D$54)+SUMIF($N$7:$N$54,65,$K$7:$K$54)+SUMIF($G$60:$G$105,65,$D$60:$D$105)+SUMIF($N$60:$N$105,65,$K$60:$K$105)</f>
        <v>0</v>
      </c>
      <c r="AA130" s="206"/>
      <c r="AB130" s="206">
        <f t="shared" ref="AB130" si="37">Y130-Z130</f>
        <v>0</v>
      </c>
      <c r="AC130" s="207"/>
    </row>
    <row r="131" spans="1:29" ht="16.5" customHeight="1" x14ac:dyDescent="0.25">
      <c r="A131" s="200"/>
      <c r="B131" s="201"/>
      <c r="C131" s="201"/>
      <c r="D131" s="202"/>
      <c r="E131" s="202"/>
      <c r="F131" s="203"/>
      <c r="G131" s="204"/>
      <c r="H131" s="200"/>
      <c r="I131" s="201"/>
      <c r="J131" s="201"/>
      <c r="K131" s="202"/>
      <c r="L131" s="202"/>
      <c r="M131" s="203"/>
      <c r="N131" s="204"/>
      <c r="O131" s="114"/>
      <c r="P131" s="225"/>
      <c r="Q131" s="225"/>
      <c r="R131" s="225"/>
      <c r="S131" s="225"/>
      <c r="T131" s="225"/>
      <c r="U131" s="225"/>
      <c r="V131" s="225"/>
      <c r="W131" s="225"/>
      <c r="X131" s="160"/>
      <c r="Y131" s="205"/>
      <c r="Z131" s="206"/>
      <c r="AA131" s="206"/>
      <c r="AB131" s="206"/>
      <c r="AC131" s="207"/>
    </row>
    <row r="132" spans="1:29" ht="16.5" customHeight="1" x14ac:dyDescent="0.25">
      <c r="A132" s="200"/>
      <c r="B132" s="201"/>
      <c r="C132" s="201"/>
      <c r="D132" s="202"/>
      <c r="E132" s="202"/>
      <c r="F132" s="203"/>
      <c r="G132" s="204"/>
      <c r="H132" s="200"/>
      <c r="I132" s="201"/>
      <c r="J132" s="201"/>
      <c r="K132" s="202"/>
      <c r="L132" s="202"/>
      <c r="M132" s="203"/>
      <c r="N132" s="204"/>
      <c r="O132" s="114"/>
      <c r="P132" s="225" t="s">
        <v>110</v>
      </c>
      <c r="Q132" s="225"/>
      <c r="R132" s="225"/>
      <c r="S132" s="225"/>
      <c r="T132" s="225"/>
      <c r="U132" s="225"/>
      <c r="V132" s="225"/>
      <c r="W132" s="225"/>
      <c r="X132" s="160"/>
      <c r="Y132" s="205"/>
      <c r="Z132" s="206">
        <f>SUMIF($G$7:$G$54,70,$D$7:$D$54)+SUMIF($N$7:$N$54,70,$K$7:$K$54)+SUMIF($G$60:$G$105,70,$D$60:$D$105)+SUMIF($N$60:$N$105,70,$K$60:$K$105)</f>
        <v>0</v>
      </c>
      <c r="AA132" s="206"/>
      <c r="AB132" s="206">
        <f t="shared" ref="AB132" si="38">Y132-Z132</f>
        <v>0</v>
      </c>
      <c r="AC132" s="207"/>
    </row>
    <row r="133" spans="1:29" ht="16.5" customHeight="1" x14ac:dyDescent="0.25">
      <c r="A133" s="200"/>
      <c r="B133" s="201"/>
      <c r="C133" s="201"/>
      <c r="D133" s="202"/>
      <c r="E133" s="202"/>
      <c r="F133" s="203"/>
      <c r="G133" s="204"/>
      <c r="H133" s="200"/>
      <c r="I133" s="201"/>
      <c r="J133" s="201"/>
      <c r="K133" s="202"/>
      <c r="L133" s="202"/>
      <c r="M133" s="203"/>
      <c r="N133" s="204"/>
      <c r="O133" s="114"/>
      <c r="P133" s="225"/>
      <c r="Q133" s="225"/>
      <c r="R133" s="225"/>
      <c r="S133" s="225"/>
      <c r="T133" s="225"/>
      <c r="U133" s="225"/>
      <c r="V133" s="225"/>
      <c r="W133" s="225"/>
      <c r="X133" s="160"/>
      <c r="Y133" s="205"/>
      <c r="Z133" s="206"/>
      <c r="AA133" s="206"/>
      <c r="AB133" s="206"/>
      <c r="AC133" s="207"/>
    </row>
    <row r="134" spans="1:29" ht="16.5" customHeight="1" x14ac:dyDescent="0.25">
      <c r="A134" s="200"/>
      <c r="B134" s="201"/>
      <c r="C134" s="201"/>
      <c r="D134" s="202"/>
      <c r="E134" s="202"/>
      <c r="F134" s="203"/>
      <c r="G134" s="204"/>
      <c r="H134" s="200"/>
      <c r="I134" s="201"/>
      <c r="J134" s="201"/>
      <c r="K134" s="202"/>
      <c r="L134" s="202"/>
      <c r="M134" s="203"/>
      <c r="N134" s="204"/>
      <c r="O134" s="114"/>
      <c r="P134" s="225" t="s">
        <v>107</v>
      </c>
      <c r="Q134" s="225"/>
      <c r="R134" s="225"/>
      <c r="S134" s="225"/>
      <c r="T134" s="225"/>
      <c r="U134" s="225"/>
      <c r="V134" s="225"/>
      <c r="W134" s="225"/>
      <c r="X134" s="160"/>
      <c r="Y134" s="205"/>
      <c r="Z134" s="206">
        <f>SUMIF($G$7:$G$54,75,$D$7:$D$54)+SUMIF($N$7:$N$54,75,$K$7:$K$54)+SUMIF($G$60:$G$105,75,$D$60:$D$105)+SUMIF($N$60:$N$105,75,$K$60:$K$105)</f>
        <v>0</v>
      </c>
      <c r="AA134" s="206"/>
      <c r="AB134" s="206">
        <f t="shared" ref="AB134" si="39">Y134-Z134</f>
        <v>0</v>
      </c>
      <c r="AC134" s="207"/>
    </row>
    <row r="135" spans="1:29" ht="16.5" customHeight="1" x14ac:dyDescent="0.25">
      <c r="A135" s="200"/>
      <c r="B135" s="201"/>
      <c r="C135" s="201"/>
      <c r="D135" s="202"/>
      <c r="E135" s="202"/>
      <c r="F135" s="203"/>
      <c r="G135" s="204"/>
      <c r="H135" s="200"/>
      <c r="I135" s="201"/>
      <c r="J135" s="201"/>
      <c r="K135" s="202"/>
      <c r="L135" s="202"/>
      <c r="M135" s="203"/>
      <c r="N135" s="204"/>
      <c r="O135" s="114"/>
      <c r="P135" s="225"/>
      <c r="Q135" s="225"/>
      <c r="R135" s="225"/>
      <c r="S135" s="225"/>
      <c r="T135" s="225"/>
      <c r="U135" s="225"/>
      <c r="V135" s="225"/>
      <c r="W135" s="225"/>
      <c r="X135" s="160"/>
      <c r="Y135" s="205"/>
      <c r="Z135" s="206"/>
      <c r="AA135" s="206"/>
      <c r="AB135" s="206"/>
      <c r="AC135" s="207"/>
    </row>
    <row r="136" spans="1:29" ht="16.5" customHeight="1" x14ac:dyDescent="0.25">
      <c r="A136" s="200"/>
      <c r="B136" s="201"/>
      <c r="C136" s="201"/>
      <c r="D136" s="202"/>
      <c r="E136" s="202"/>
      <c r="F136" s="203"/>
      <c r="G136" s="204"/>
      <c r="H136" s="200"/>
      <c r="I136" s="201"/>
      <c r="J136" s="201"/>
      <c r="K136" s="202"/>
      <c r="L136" s="202"/>
      <c r="M136" s="203"/>
      <c r="N136" s="204"/>
      <c r="O136" s="114"/>
      <c r="P136" s="225" t="s">
        <v>108</v>
      </c>
      <c r="Q136" s="225"/>
      <c r="R136" s="225"/>
      <c r="S136" s="225"/>
      <c r="T136" s="225"/>
      <c r="U136" s="225"/>
      <c r="V136" s="225"/>
      <c r="W136" s="225"/>
      <c r="X136" s="160"/>
      <c r="Y136" s="205"/>
      <c r="Z136" s="206">
        <f>SUMIF($G$7:$G$54,80,$D$7:$D$54)+SUMIF($N$7:$N$54,80,$K$7:$K$54)+SUMIF($G$60:$G$105,80,$D$60:$D$105)+SUMIF($N$60:$N$105,80,$K$60:$K$105)</f>
        <v>0</v>
      </c>
      <c r="AA136" s="206"/>
      <c r="AB136" s="206">
        <f t="shared" ref="AB136" si="40">Y136-Z136</f>
        <v>0</v>
      </c>
      <c r="AC136" s="207"/>
    </row>
    <row r="137" spans="1:29" ht="16.5" customHeight="1" x14ac:dyDescent="0.25">
      <c r="A137" s="200"/>
      <c r="B137" s="201"/>
      <c r="C137" s="201"/>
      <c r="D137" s="202"/>
      <c r="E137" s="202"/>
      <c r="F137" s="203"/>
      <c r="G137" s="204"/>
      <c r="H137" s="200"/>
      <c r="I137" s="201"/>
      <c r="J137" s="201"/>
      <c r="K137" s="202"/>
      <c r="L137" s="202"/>
      <c r="M137" s="203"/>
      <c r="N137" s="204"/>
      <c r="O137" s="114"/>
      <c r="P137" s="225"/>
      <c r="Q137" s="225"/>
      <c r="R137" s="225"/>
      <c r="S137" s="225"/>
      <c r="T137" s="225"/>
      <c r="U137" s="225"/>
      <c r="V137" s="225"/>
      <c r="W137" s="225"/>
      <c r="X137" s="160"/>
      <c r="Y137" s="205"/>
      <c r="Z137" s="206"/>
      <c r="AA137" s="206"/>
      <c r="AB137" s="206"/>
      <c r="AC137" s="207"/>
    </row>
    <row r="138" spans="1:29" ht="16.5" customHeight="1" x14ac:dyDescent="0.25">
      <c r="A138" s="200"/>
      <c r="B138" s="201"/>
      <c r="C138" s="201"/>
      <c r="D138" s="202"/>
      <c r="E138" s="202"/>
      <c r="F138" s="203"/>
      <c r="G138" s="204"/>
      <c r="H138" s="200"/>
      <c r="I138" s="201"/>
      <c r="J138" s="201"/>
      <c r="K138" s="202"/>
      <c r="L138" s="202"/>
      <c r="M138" s="203"/>
      <c r="N138" s="204"/>
      <c r="O138" s="114"/>
      <c r="P138" s="225" t="s">
        <v>109</v>
      </c>
      <c r="Q138" s="225"/>
      <c r="R138" s="225"/>
      <c r="S138" s="225"/>
      <c r="T138" s="225"/>
      <c r="U138" s="225"/>
      <c r="V138" s="225"/>
      <c r="W138" s="225"/>
      <c r="X138" s="160"/>
      <c r="Y138" s="205"/>
      <c r="Z138" s="206">
        <f>SUMIF($G$7:$G$54,90,$D$7:$D$54)+SUMIF($N$7:$N$54,90,$K$7:$K$54)+SUMIF($G$60:$G$105,90,$D$60:$D$105)+SUMIF($N$60:$N$105,90,$K$60:$K$105)</f>
        <v>0</v>
      </c>
      <c r="AA138" s="206"/>
      <c r="AB138" s="206">
        <f t="shared" ref="AB138" si="41">Y138-Z138</f>
        <v>0</v>
      </c>
      <c r="AC138" s="207"/>
    </row>
    <row r="139" spans="1:29" ht="16.5" customHeight="1" x14ac:dyDescent="0.25">
      <c r="A139" s="200"/>
      <c r="B139" s="201"/>
      <c r="C139" s="201"/>
      <c r="D139" s="202"/>
      <c r="E139" s="202"/>
      <c r="F139" s="203"/>
      <c r="G139" s="204"/>
      <c r="H139" s="200"/>
      <c r="I139" s="201"/>
      <c r="J139" s="201"/>
      <c r="K139" s="202"/>
      <c r="L139" s="202"/>
      <c r="M139" s="203"/>
      <c r="N139" s="204"/>
      <c r="O139" s="114"/>
      <c r="P139" s="225"/>
      <c r="Q139" s="225"/>
      <c r="R139" s="225"/>
      <c r="S139" s="225"/>
      <c r="T139" s="225"/>
      <c r="U139" s="225"/>
      <c r="V139" s="225"/>
      <c r="W139" s="225"/>
      <c r="X139" s="160"/>
      <c r="Y139" s="205"/>
      <c r="Z139" s="206"/>
      <c r="AA139" s="206"/>
      <c r="AB139" s="206"/>
      <c r="AC139" s="207"/>
    </row>
    <row r="140" spans="1:29" ht="16.5" customHeight="1" thickBot="1" x14ac:dyDescent="0.3">
      <c r="A140" s="200"/>
      <c r="B140" s="201"/>
      <c r="C140" s="201"/>
      <c r="D140" s="202"/>
      <c r="E140" s="202"/>
      <c r="F140" s="203"/>
      <c r="G140" s="204"/>
      <c r="H140" s="200"/>
      <c r="I140" s="201"/>
      <c r="J140" s="201"/>
      <c r="K140" s="202"/>
      <c r="L140" s="202"/>
      <c r="M140" s="203"/>
      <c r="N140" s="204"/>
      <c r="O140" s="114"/>
      <c r="P140" s="115"/>
      <c r="Q140" s="115"/>
      <c r="R140" s="115"/>
      <c r="S140" s="115"/>
      <c r="T140" s="115"/>
      <c r="U140" s="115"/>
      <c r="V140" s="115"/>
      <c r="W140" s="115"/>
      <c r="X140" s="116"/>
      <c r="Y140" s="117"/>
      <c r="Z140" s="118"/>
      <c r="AA140" s="118"/>
      <c r="AB140" s="118"/>
      <c r="AC140" s="119"/>
    </row>
    <row r="141" spans="1:29" ht="16.5" customHeight="1" x14ac:dyDescent="0.25">
      <c r="A141" s="200"/>
      <c r="B141" s="201"/>
      <c r="C141" s="201"/>
      <c r="D141" s="202"/>
      <c r="E141" s="202"/>
      <c r="F141" s="203"/>
      <c r="G141" s="204"/>
      <c r="H141" s="200"/>
      <c r="I141" s="201"/>
      <c r="J141" s="201"/>
      <c r="K141" s="202"/>
      <c r="L141" s="202"/>
      <c r="M141" s="203"/>
      <c r="N141" s="204"/>
      <c r="O141" s="114"/>
      <c r="P141" s="120"/>
      <c r="Q141" s="120"/>
      <c r="R141" s="120"/>
      <c r="S141" s="120"/>
      <c r="T141" s="232" t="s">
        <v>14</v>
      </c>
      <c r="U141" s="233"/>
      <c r="V141" s="233"/>
      <c r="W141" s="233"/>
      <c r="X141" s="233"/>
      <c r="Y141" s="227">
        <f>SUM(Y112:Y139)</f>
        <v>0</v>
      </c>
      <c r="Z141" s="227">
        <f>SUM(Z112:AA139)</f>
        <v>0</v>
      </c>
      <c r="AA141" s="227"/>
      <c r="AB141" s="227">
        <f>SUM(AB112:AC139)</f>
        <v>0</v>
      </c>
      <c r="AC141" s="230"/>
    </row>
    <row r="142" spans="1:29" ht="16.5" customHeight="1" thickBot="1" x14ac:dyDescent="0.3">
      <c r="A142" s="212"/>
      <c r="B142" s="213"/>
      <c r="C142" s="213"/>
      <c r="D142" s="214"/>
      <c r="E142" s="214"/>
      <c r="F142" s="215"/>
      <c r="G142" s="216"/>
      <c r="H142" s="212"/>
      <c r="I142" s="213"/>
      <c r="J142" s="213"/>
      <c r="K142" s="214"/>
      <c r="L142" s="214"/>
      <c r="M142" s="215"/>
      <c r="N142" s="216"/>
      <c r="O142" s="121"/>
      <c r="P142" s="122"/>
      <c r="Q142" s="122"/>
      <c r="R142" s="122"/>
      <c r="S142" s="122"/>
      <c r="T142" s="234"/>
      <c r="U142" s="228"/>
      <c r="V142" s="228"/>
      <c r="W142" s="228"/>
      <c r="X142" s="228"/>
      <c r="Y142" s="228"/>
      <c r="Z142" s="229"/>
      <c r="AA142" s="229"/>
      <c r="AB142" s="229"/>
      <c r="AC142" s="231"/>
    </row>
    <row r="143" spans="1:29" ht="16.5" customHeight="1" x14ac:dyDescent="0.25">
      <c r="X143" s="123"/>
      <c r="Y143" s="109"/>
      <c r="Z143" s="109"/>
      <c r="AA143" s="109"/>
      <c r="AB143" s="109"/>
      <c r="AC143" s="109"/>
    </row>
    <row r="144" spans="1:29" ht="16.5" customHeight="1" x14ac:dyDescent="0.25">
      <c r="W144" s="127"/>
      <c r="X144" s="127"/>
      <c r="Y144" s="127"/>
      <c r="Z144" s="127"/>
      <c r="AA144" s="127"/>
      <c r="AB144" s="127"/>
      <c r="AC144" s="127"/>
    </row>
    <row r="145" spans="23:29" ht="16.5" customHeight="1" x14ac:dyDescent="0.25">
      <c r="W145" s="127"/>
      <c r="X145" s="127"/>
      <c r="Y145" s="127"/>
      <c r="Z145" s="127"/>
      <c r="AA145" s="127"/>
      <c r="AB145" s="127"/>
      <c r="AC145" s="127"/>
    </row>
    <row r="146" spans="23:29" ht="16.5" customHeight="1" x14ac:dyDescent="0.25"/>
    <row r="147" spans="23:29" ht="16.5" customHeight="1" x14ac:dyDescent="0.25"/>
    <row r="148" spans="23:29" ht="16.5" customHeight="1" x14ac:dyDescent="0.25"/>
    <row r="149" spans="23:29" ht="16.5" customHeight="1" x14ac:dyDescent="0.25"/>
    <row r="150" spans="23:29" ht="16.5" customHeight="1" x14ac:dyDescent="0.25"/>
    <row r="151" spans="23:29" ht="16.5" customHeight="1" x14ac:dyDescent="0.25"/>
    <row r="152" spans="23:29" ht="16.5" customHeight="1" x14ac:dyDescent="0.25"/>
    <row r="153" spans="23:29" ht="16.5" customHeight="1" x14ac:dyDescent="0.25"/>
    <row r="154" spans="23:29" ht="16.5" customHeight="1" x14ac:dyDescent="0.25"/>
    <row r="155" spans="23:29" ht="15.75" customHeight="1" x14ac:dyDescent="0.25"/>
    <row r="156" spans="23:29" ht="15" customHeight="1" x14ac:dyDescent="0.25"/>
    <row r="157" spans="23:29" ht="15" customHeight="1" x14ac:dyDescent="0.25"/>
    <row r="158" spans="23:29" ht="15" customHeight="1" x14ac:dyDescent="0.25"/>
    <row r="159" spans="23:29" ht="15" customHeight="1" x14ac:dyDescent="0.25"/>
    <row r="160" spans="23:29" ht="15" customHeight="1" x14ac:dyDescent="0.25"/>
    <row r="161" ht="15.75" customHeight="1" x14ac:dyDescent="0.25"/>
    <row r="162" ht="15.75" customHeight="1" x14ac:dyDescent="0.25"/>
    <row r="163" ht="15" customHeight="1" x14ac:dyDescent="0.25"/>
    <row r="164" ht="15" customHeight="1" x14ac:dyDescent="0.25"/>
    <row r="165" ht="15.75" customHeight="1" x14ac:dyDescent="0.25"/>
    <row r="166" ht="15" customHeight="1" x14ac:dyDescent="0.25"/>
    <row r="167" ht="15" customHeight="1" x14ac:dyDescent="0.25"/>
    <row r="168" ht="15" customHeight="1" x14ac:dyDescent="0.25"/>
    <row r="169" ht="15" customHeight="1" x14ac:dyDescent="0.25"/>
    <row r="170" ht="15" customHeight="1" x14ac:dyDescent="0.25"/>
    <row r="171" ht="15.75" customHeight="1" x14ac:dyDescent="0.25"/>
  </sheetData>
  <sheetProtection selectLockedCells="1"/>
  <mergeCells count="282">
    <mergeCell ref="A124:C124"/>
    <mergeCell ref="D124:E124"/>
    <mergeCell ref="F124:G124"/>
    <mergeCell ref="A125:C125"/>
    <mergeCell ref="D125:E125"/>
    <mergeCell ref="F125:G125"/>
    <mergeCell ref="H114:J114"/>
    <mergeCell ref="K114:L114"/>
    <mergeCell ref="M114:N114"/>
    <mergeCell ref="H115:J115"/>
    <mergeCell ref="K115:L115"/>
    <mergeCell ref="M115:N115"/>
    <mergeCell ref="H116:J116"/>
    <mergeCell ref="K116:L116"/>
    <mergeCell ref="M116:N116"/>
    <mergeCell ref="H117:J117"/>
    <mergeCell ref="K117:L117"/>
    <mergeCell ref="M117:N117"/>
    <mergeCell ref="H118:J118"/>
    <mergeCell ref="K118:L118"/>
    <mergeCell ref="M118:N118"/>
    <mergeCell ref="H119:J119"/>
    <mergeCell ref="K119:L119"/>
    <mergeCell ref="M119:N119"/>
    <mergeCell ref="A121:C121"/>
    <mergeCell ref="D121:E121"/>
    <mergeCell ref="F121:G121"/>
    <mergeCell ref="A122:C122"/>
    <mergeCell ref="D122:E122"/>
    <mergeCell ref="F122:G122"/>
    <mergeCell ref="A123:C123"/>
    <mergeCell ref="D123:E123"/>
    <mergeCell ref="F123:G123"/>
    <mergeCell ref="A118:C118"/>
    <mergeCell ref="D118:E118"/>
    <mergeCell ref="F118:G118"/>
    <mergeCell ref="A119:C119"/>
    <mergeCell ref="D119:E119"/>
    <mergeCell ref="F119:G119"/>
    <mergeCell ref="A120:C120"/>
    <mergeCell ref="D120:E120"/>
    <mergeCell ref="F120:G120"/>
    <mergeCell ref="A115:C115"/>
    <mergeCell ref="D115:E115"/>
    <mergeCell ref="F115:G115"/>
    <mergeCell ref="A116:C116"/>
    <mergeCell ref="D116:E116"/>
    <mergeCell ref="F116:G116"/>
    <mergeCell ref="A117:C117"/>
    <mergeCell ref="D117:E117"/>
    <mergeCell ref="F117:G117"/>
    <mergeCell ref="A112:C112"/>
    <mergeCell ref="D112:E112"/>
    <mergeCell ref="F112:G112"/>
    <mergeCell ref="A113:C113"/>
    <mergeCell ref="D113:E113"/>
    <mergeCell ref="F113:G113"/>
    <mergeCell ref="A114:C114"/>
    <mergeCell ref="D114:E114"/>
    <mergeCell ref="F114:G114"/>
    <mergeCell ref="P124:W125"/>
    <mergeCell ref="Y124:Y125"/>
    <mergeCell ref="Z124:AA125"/>
    <mergeCell ref="AB124:AC125"/>
    <mergeCell ref="P118:W119"/>
    <mergeCell ref="Y118:Y119"/>
    <mergeCell ref="Z118:AA119"/>
    <mergeCell ref="AB118:AC119"/>
    <mergeCell ref="P120:W121"/>
    <mergeCell ref="Y120:Y121"/>
    <mergeCell ref="Z120:AA121"/>
    <mergeCell ref="AB120:AC121"/>
    <mergeCell ref="P122:W123"/>
    <mergeCell ref="Y122:Y123"/>
    <mergeCell ref="Z122:AA123"/>
    <mergeCell ref="AB122:AC123"/>
    <mergeCell ref="AB112:AC113"/>
    <mergeCell ref="P114:W115"/>
    <mergeCell ref="Y114:Y115"/>
    <mergeCell ref="Z114:AA115"/>
    <mergeCell ref="AB114:AC115"/>
    <mergeCell ref="P116:W117"/>
    <mergeCell ref="Y116:Y117"/>
    <mergeCell ref="Z116:AA117"/>
    <mergeCell ref="AB116:AC117"/>
    <mergeCell ref="H123:J123"/>
    <mergeCell ref="K123:L123"/>
    <mergeCell ref="M123:N123"/>
    <mergeCell ref="H112:J112"/>
    <mergeCell ref="K112:L112"/>
    <mergeCell ref="M112:N112"/>
    <mergeCell ref="P112:W113"/>
    <mergeCell ref="Y112:Y113"/>
    <mergeCell ref="Z112:AA113"/>
    <mergeCell ref="H141:J141"/>
    <mergeCell ref="K141:L141"/>
    <mergeCell ref="M141:N141"/>
    <mergeCell ref="H142:J142"/>
    <mergeCell ref="K142:L142"/>
    <mergeCell ref="M142:N142"/>
    <mergeCell ref="H111:J111"/>
    <mergeCell ref="K111:L111"/>
    <mergeCell ref="M111:N111"/>
    <mergeCell ref="H126:J126"/>
    <mergeCell ref="K126:L126"/>
    <mergeCell ref="M126:N126"/>
    <mergeCell ref="H127:J127"/>
    <mergeCell ref="K127:L127"/>
    <mergeCell ref="M127:N127"/>
    <mergeCell ref="H120:J120"/>
    <mergeCell ref="K120:L120"/>
    <mergeCell ref="M120:N120"/>
    <mergeCell ref="H121:J121"/>
    <mergeCell ref="K121:L121"/>
    <mergeCell ref="M121:N121"/>
    <mergeCell ref="H122:J122"/>
    <mergeCell ref="K122:L122"/>
    <mergeCell ref="M122:N122"/>
    <mergeCell ref="H125:J125"/>
    <mergeCell ref="K125:L125"/>
    <mergeCell ref="M125:N125"/>
    <mergeCell ref="H140:J140"/>
    <mergeCell ref="K140:L140"/>
    <mergeCell ref="M140:N140"/>
    <mergeCell ref="H136:J136"/>
    <mergeCell ref="K136:L136"/>
    <mergeCell ref="M136:N136"/>
    <mergeCell ref="H137:J137"/>
    <mergeCell ref="K137:L137"/>
    <mergeCell ref="M137:N137"/>
    <mergeCell ref="H135:J135"/>
    <mergeCell ref="K135:L135"/>
    <mergeCell ref="M135:N135"/>
    <mergeCell ref="H139:J139"/>
    <mergeCell ref="K139:L139"/>
    <mergeCell ref="M139:N139"/>
    <mergeCell ref="H128:J128"/>
    <mergeCell ref="K128:L128"/>
    <mergeCell ref="M128:N128"/>
    <mergeCell ref="H129:J129"/>
    <mergeCell ref="K129:L129"/>
    <mergeCell ref="M129:N129"/>
    <mergeCell ref="H138:J138"/>
    <mergeCell ref="K138:L138"/>
    <mergeCell ref="M138:N138"/>
    <mergeCell ref="K133:L133"/>
    <mergeCell ref="M133:N133"/>
    <mergeCell ref="H134:J134"/>
    <mergeCell ref="K134:L134"/>
    <mergeCell ref="M134:N134"/>
    <mergeCell ref="H130:J130"/>
    <mergeCell ref="K130:L130"/>
    <mergeCell ref="M130:N130"/>
    <mergeCell ref="H131:J131"/>
    <mergeCell ref="K131:L131"/>
    <mergeCell ref="M131:N131"/>
    <mergeCell ref="H132:J132"/>
    <mergeCell ref="K132:L132"/>
    <mergeCell ref="M132:N132"/>
    <mergeCell ref="A1:N1"/>
    <mergeCell ref="O1:AC1"/>
    <mergeCell ref="D3:F3"/>
    <mergeCell ref="K3:L3"/>
    <mergeCell ref="P3:Q3"/>
    <mergeCell ref="R3:S3"/>
    <mergeCell ref="O58:U58"/>
    <mergeCell ref="W58:AC58"/>
    <mergeCell ref="H109:N109"/>
    <mergeCell ref="A56:N56"/>
    <mergeCell ref="A57:N57"/>
    <mergeCell ref="A107:N107"/>
    <mergeCell ref="A108:M108"/>
    <mergeCell ref="O56:AB56"/>
    <mergeCell ref="O57:AB57"/>
    <mergeCell ref="O107:AC107"/>
    <mergeCell ref="A58:M58"/>
    <mergeCell ref="A109:G109"/>
    <mergeCell ref="A5:M5"/>
    <mergeCell ref="O5:U5"/>
    <mergeCell ref="W5:AC5"/>
    <mergeCell ref="H110:J110"/>
    <mergeCell ref="K110:L110"/>
    <mergeCell ref="M110:N110"/>
    <mergeCell ref="AB130:AC131"/>
    <mergeCell ref="P132:W133"/>
    <mergeCell ref="Y132:Y133"/>
    <mergeCell ref="Z132:AA133"/>
    <mergeCell ref="AB132:AC133"/>
    <mergeCell ref="P126:W127"/>
    <mergeCell ref="Y126:Y127"/>
    <mergeCell ref="Z126:AA127"/>
    <mergeCell ref="AB126:AC127"/>
    <mergeCell ref="P128:W129"/>
    <mergeCell ref="Y128:Y129"/>
    <mergeCell ref="Z128:AA129"/>
    <mergeCell ref="AB128:AC129"/>
    <mergeCell ref="P130:W131"/>
    <mergeCell ref="H113:J113"/>
    <mergeCell ref="K113:L113"/>
    <mergeCell ref="M113:N113"/>
    <mergeCell ref="H124:J124"/>
    <mergeCell ref="K124:L124"/>
    <mergeCell ref="M124:N124"/>
    <mergeCell ref="H133:J133"/>
    <mergeCell ref="AB138:AC139"/>
    <mergeCell ref="T141:X142"/>
    <mergeCell ref="Y141:Y142"/>
    <mergeCell ref="Z141:AA142"/>
    <mergeCell ref="AB141:AC142"/>
    <mergeCell ref="P134:W135"/>
    <mergeCell ref="Y134:Y135"/>
    <mergeCell ref="Z134:AA135"/>
    <mergeCell ref="AB134:AC135"/>
    <mergeCell ref="P136:W137"/>
    <mergeCell ref="Y136:Y137"/>
    <mergeCell ref="Z136:AA137"/>
    <mergeCell ref="AB136:AC137"/>
    <mergeCell ref="A110:C110"/>
    <mergeCell ref="D110:E110"/>
    <mergeCell ref="F110:G110"/>
    <mergeCell ref="A111:C111"/>
    <mergeCell ref="D111:E111"/>
    <mergeCell ref="F111:G111"/>
    <mergeCell ref="P138:W139"/>
    <mergeCell ref="Y138:Y139"/>
    <mergeCell ref="Z138:AA139"/>
    <mergeCell ref="Y130:Y131"/>
    <mergeCell ref="Z130:AA131"/>
    <mergeCell ref="O109:AC110"/>
    <mergeCell ref="Z111:AA111"/>
    <mergeCell ref="AB111:AC111"/>
    <mergeCell ref="F131:G131"/>
    <mergeCell ref="A136:C136"/>
    <mergeCell ref="D136:E136"/>
    <mergeCell ref="F136:G136"/>
    <mergeCell ref="A137:C137"/>
    <mergeCell ref="D137:E137"/>
    <mergeCell ref="F137:G137"/>
    <mergeCell ref="A134:C134"/>
    <mergeCell ref="D134:E134"/>
    <mergeCell ref="F134:G134"/>
    <mergeCell ref="A132:C132"/>
    <mergeCell ref="D132:E132"/>
    <mergeCell ref="F132:G132"/>
    <mergeCell ref="A133:C133"/>
    <mergeCell ref="D133:E133"/>
    <mergeCell ref="F133:G133"/>
    <mergeCell ref="A130:C130"/>
    <mergeCell ref="D130:E130"/>
    <mergeCell ref="F130:G130"/>
    <mergeCell ref="A131:C131"/>
    <mergeCell ref="D131:E131"/>
    <mergeCell ref="A128:C128"/>
    <mergeCell ref="D128:E128"/>
    <mergeCell ref="F128:G128"/>
    <mergeCell ref="A129:C129"/>
    <mergeCell ref="D129:E129"/>
    <mergeCell ref="F129:G129"/>
    <mergeCell ref="A126:C126"/>
    <mergeCell ref="D126:E126"/>
    <mergeCell ref="F126:G126"/>
    <mergeCell ref="A127:C127"/>
    <mergeCell ref="D127:E127"/>
    <mergeCell ref="F127:G127"/>
    <mergeCell ref="A141:C141"/>
    <mergeCell ref="D141:E141"/>
    <mergeCell ref="F141:G141"/>
    <mergeCell ref="A138:C138"/>
    <mergeCell ref="D138:E138"/>
    <mergeCell ref="F138:G138"/>
    <mergeCell ref="D142:E142"/>
    <mergeCell ref="F142:G142"/>
    <mergeCell ref="A135:C135"/>
    <mergeCell ref="D135:E135"/>
    <mergeCell ref="F135:G135"/>
    <mergeCell ref="A140:C140"/>
    <mergeCell ref="D140:E140"/>
    <mergeCell ref="F140:G140"/>
    <mergeCell ref="A139:C139"/>
    <mergeCell ref="D139:E139"/>
    <mergeCell ref="F139:G139"/>
    <mergeCell ref="A142:C142"/>
  </mergeCells>
  <conditionalFormatting sqref="AB141">
    <cfRule type="cellIs" dxfId="12" priority="43" operator="lessThan">
      <formula>0</formula>
    </cfRule>
    <cfRule type="cellIs" dxfId="11" priority="44" operator="greaterThan">
      <formula>0</formula>
    </cfRule>
  </conditionalFormatting>
  <conditionalFormatting sqref="U7:U54 AC7:AC54 U60:U105 AC60:AC105">
    <cfRule type="cellIs" dxfId="10" priority="41" operator="greaterThan">
      <formula>0</formula>
    </cfRule>
    <cfRule type="cellIs" dxfId="9" priority="42" operator="lessThan">
      <formula>0</formula>
    </cfRule>
  </conditionalFormatting>
  <conditionalFormatting sqref="AB112:AC123">
    <cfRule type="cellIs" dxfId="8" priority="27" operator="greaterThan">
      <formula>0</formula>
    </cfRule>
    <cfRule type="cellIs" dxfId="7" priority="28" operator="lessThan">
      <formula>0</formula>
    </cfRule>
  </conditionalFormatting>
  <conditionalFormatting sqref="AB124:AC139">
    <cfRule type="cellIs" dxfId="6" priority="7" operator="greaterThan">
      <formula>0</formula>
    </cfRule>
    <cfRule type="cellIs" dxfId="5" priority="8" operator="lessThan">
      <formula>0</formula>
    </cfRule>
  </conditionalFormatting>
  <conditionalFormatting sqref="A7:F54">
    <cfRule type="expression" dxfId="4" priority="5">
      <formula>$B7="TBD"</formula>
    </cfRule>
  </conditionalFormatting>
  <conditionalFormatting sqref="H7:M54">
    <cfRule type="expression" dxfId="3" priority="4">
      <formula>$I7="TBD"</formula>
    </cfRule>
  </conditionalFormatting>
  <conditionalFormatting sqref="A60:F105">
    <cfRule type="expression" dxfId="2" priority="3">
      <formula>$B60="TBD"</formula>
    </cfRule>
  </conditionalFormatting>
  <conditionalFormatting sqref="H60:M105">
    <cfRule type="expression" dxfId="1" priority="2">
      <formula>$I60="TBD"</formula>
    </cfRule>
  </conditionalFormatting>
  <conditionalFormatting sqref="Y141:Y142">
    <cfRule type="cellIs" dxfId="0" priority="1" operator="notEqual">
      <formula>$AA$55+$AA$106</formula>
    </cfRule>
  </conditionalFormatting>
  <dataValidations count="5">
    <dataValidation type="list" allowBlank="1" showInputMessage="1" showErrorMessage="1" sqref="E7:E54 L7:L54" xr:uid="{00000000-0002-0000-0400-000000000000}">
      <formula1>ALL_POSITIONS</formula1>
    </dataValidation>
    <dataValidation type="list" showInputMessage="1" showErrorMessage="1" sqref="D3:F3" xr:uid="{00000000-0002-0000-0400-000001000000}">
      <formula1>SCHOOLS</formula1>
    </dataValidation>
    <dataValidation type="list" allowBlank="1" showInputMessage="1" showErrorMessage="1" sqref="E60:E105 L60:L105" xr:uid="{00000000-0002-0000-0400-000002000000}">
      <formula1>ALL_SUPPORT</formula1>
    </dataValidation>
    <dataValidation type="list" showInputMessage="1" showErrorMessage="1" sqref="B7:B54 I7:I54" xr:uid="{00000000-0002-0000-0400-000003000000}">
      <formula1>CONTRACT</formula1>
    </dataValidation>
    <dataValidation type="list" showInputMessage="1" showErrorMessage="1" sqref="B60:B105 I60:I105" xr:uid="{00000000-0002-0000-0400-000004000000}">
      <formula1>SUBCATEGORY</formula1>
    </dataValidation>
  </dataValidations>
  <printOptions horizontalCentered="1"/>
  <pageMargins left="0.7" right="0.7" top="0.75" bottom="0.75" header="0.3" footer="0.3"/>
  <pageSetup scale="58" orientation="landscape" r:id="rId1"/>
  <headerFooter>
    <oddFooter>&amp;L&amp;8&amp;Z&amp;F, &amp;F, &amp;A, 11-02-16</oddFooter>
  </headerFooter>
  <rowBreaks count="1" manualBreakCount="1">
    <brk id="106" max="28" man="1"/>
  </rowBreaks>
  <colBreaks count="1" manualBreakCount="1">
    <brk id="14" max="14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dimension ref="A1:W86"/>
  <sheetViews>
    <sheetView view="pageBreakPreview" zoomScaleNormal="100" zoomScaleSheetLayoutView="100" workbookViewId="0">
      <pane ySplit="1" topLeftCell="A2" activePane="bottomLeft" state="frozen"/>
      <selection pane="bottomLeft" activeCell="T19" sqref="T19"/>
    </sheetView>
  </sheetViews>
  <sheetFormatPr defaultRowHeight="15" x14ac:dyDescent="0.25"/>
  <cols>
    <col min="1" max="1" width="12.140625" bestFit="1" customWidth="1"/>
    <col min="2" max="2" width="12.140625" customWidth="1"/>
    <col min="3" max="3" width="9" bestFit="1" customWidth="1"/>
    <col min="4" max="4" width="6.85546875" bestFit="1" customWidth="1"/>
    <col min="5" max="5" width="12.85546875" bestFit="1" customWidth="1"/>
    <col min="6" max="6" width="8.140625" bestFit="1" customWidth="1"/>
    <col min="7" max="7" width="14.140625" bestFit="1" customWidth="1"/>
    <col min="8" max="8" width="14.140625" customWidth="1"/>
    <col min="9" max="9" width="22" bestFit="1" customWidth="1"/>
    <col min="10" max="10" width="19.28515625" bestFit="1" customWidth="1"/>
    <col min="12" max="14" width="9.140625" style="1"/>
    <col min="15" max="15" width="10.7109375" style="1" bestFit="1" customWidth="1"/>
    <col min="16" max="16" width="9" style="1" bestFit="1" customWidth="1"/>
    <col min="17" max="17" width="10.42578125" style="1" bestFit="1" customWidth="1"/>
    <col min="19" max="19" width="10.85546875" style="1" bestFit="1" customWidth="1"/>
    <col min="20" max="20" width="28.85546875" bestFit="1" customWidth="1"/>
    <col min="22" max="22" width="12" bestFit="1" customWidth="1"/>
    <col min="23" max="23" width="14.28515625" bestFit="1" customWidth="1"/>
  </cols>
  <sheetData>
    <row r="1" spans="1:23" x14ac:dyDescent="0.25">
      <c r="A1" s="59" t="s">
        <v>40</v>
      </c>
      <c r="B1" s="59" t="s">
        <v>822</v>
      </c>
      <c r="C1" s="59" t="s">
        <v>28</v>
      </c>
      <c r="D1" s="59" t="s">
        <v>41</v>
      </c>
      <c r="E1" s="59" t="s">
        <v>17</v>
      </c>
      <c r="F1" s="59" t="s">
        <v>18</v>
      </c>
      <c r="G1" s="84" t="s">
        <v>760</v>
      </c>
      <c r="H1" s="84" t="s">
        <v>1064</v>
      </c>
      <c r="I1" s="59" t="s">
        <v>20</v>
      </c>
      <c r="J1" s="59" t="s">
        <v>19</v>
      </c>
      <c r="K1" s="60" t="s">
        <v>43</v>
      </c>
      <c r="L1" s="60" t="s">
        <v>44</v>
      </c>
      <c r="M1" s="60" t="s">
        <v>825</v>
      </c>
      <c r="N1" s="60" t="s">
        <v>119</v>
      </c>
      <c r="O1" s="60" t="s">
        <v>45</v>
      </c>
      <c r="P1" s="60" t="s">
        <v>46</v>
      </c>
      <c r="Q1" s="60" t="s">
        <v>47</v>
      </c>
      <c r="R1" s="60" t="s">
        <v>114</v>
      </c>
      <c r="S1" s="60" t="s">
        <v>48</v>
      </c>
      <c r="T1" s="61" t="s">
        <v>49</v>
      </c>
      <c r="U1" s="61" t="s">
        <v>113</v>
      </c>
      <c r="V1" s="61" t="s">
        <v>1066</v>
      </c>
      <c r="W1" s="61" t="s">
        <v>1067</v>
      </c>
    </row>
    <row r="2" spans="1:23" x14ac:dyDescent="0.25">
      <c r="A2" s="1">
        <v>51001</v>
      </c>
      <c r="B2" s="1">
        <v>51016</v>
      </c>
      <c r="C2" s="1">
        <v>51001</v>
      </c>
      <c r="D2" s="1">
        <v>51001</v>
      </c>
      <c r="E2" s="1">
        <v>52010</v>
      </c>
      <c r="F2" s="1">
        <v>61115</v>
      </c>
      <c r="G2" s="85">
        <v>51001</v>
      </c>
      <c r="H2" s="170">
        <v>51101</v>
      </c>
      <c r="I2" s="68" t="s">
        <v>2</v>
      </c>
      <c r="J2" s="1" t="s">
        <v>23</v>
      </c>
      <c r="K2" s="1">
        <v>73010</v>
      </c>
      <c r="L2" s="1">
        <v>51101</v>
      </c>
      <c r="M2" s="1">
        <v>51139</v>
      </c>
      <c r="N2" s="1">
        <v>52132</v>
      </c>
      <c r="O2" s="1">
        <v>91063</v>
      </c>
      <c r="P2" s="1">
        <v>73033</v>
      </c>
      <c r="Q2" s="1">
        <v>76024</v>
      </c>
      <c r="R2" t="s">
        <v>115</v>
      </c>
      <c r="S2" s="1">
        <v>79035</v>
      </c>
      <c r="T2" t="s">
        <v>50</v>
      </c>
      <c r="U2" s="58">
        <v>6.2E-2</v>
      </c>
      <c r="V2" t="s">
        <v>1068</v>
      </c>
      <c r="W2" t="s">
        <v>1071</v>
      </c>
    </row>
    <row r="3" spans="1:23" x14ac:dyDescent="0.25">
      <c r="A3" s="1">
        <v>51002</v>
      </c>
      <c r="B3" s="1">
        <v>51017</v>
      </c>
      <c r="C3" s="1">
        <v>51002</v>
      </c>
      <c r="D3" s="1">
        <v>51002</v>
      </c>
      <c r="E3" s="1">
        <v>52011</v>
      </c>
      <c r="F3" s="1">
        <v>61116</v>
      </c>
      <c r="G3" s="85">
        <v>51002</v>
      </c>
      <c r="H3" s="170">
        <v>51102</v>
      </c>
      <c r="I3" s="68" t="s">
        <v>3</v>
      </c>
      <c r="J3" s="1" t="s">
        <v>26</v>
      </c>
      <c r="K3" s="1">
        <v>73017</v>
      </c>
      <c r="L3" s="1">
        <v>51102</v>
      </c>
      <c r="M3" s="1">
        <v>51140</v>
      </c>
      <c r="N3" s="1">
        <v>55132</v>
      </c>
      <c r="O3" s="1">
        <v>91084</v>
      </c>
      <c r="P3" s="1">
        <v>73034</v>
      </c>
      <c r="R3" t="s">
        <v>116</v>
      </c>
      <c r="T3" t="s">
        <v>761</v>
      </c>
      <c r="U3" s="58">
        <v>0.125</v>
      </c>
      <c r="V3" t="s">
        <v>1069</v>
      </c>
      <c r="W3" t="s">
        <v>1074</v>
      </c>
    </row>
    <row r="4" spans="1:23" x14ac:dyDescent="0.25">
      <c r="A4" s="1">
        <v>51005</v>
      </c>
      <c r="B4" s="1">
        <v>61219</v>
      </c>
      <c r="C4" s="1">
        <v>51005</v>
      </c>
      <c r="D4" s="1">
        <v>51010</v>
      </c>
      <c r="E4" s="1">
        <v>52012</v>
      </c>
      <c r="F4" s="1">
        <v>61120</v>
      </c>
      <c r="G4" s="85">
        <v>51005</v>
      </c>
      <c r="H4" s="170">
        <v>51104</v>
      </c>
      <c r="I4" s="68" t="s">
        <v>4</v>
      </c>
      <c r="J4" s="1" t="s">
        <v>25</v>
      </c>
      <c r="K4" s="1"/>
      <c r="L4" s="1">
        <v>51104</v>
      </c>
      <c r="M4" s="1">
        <v>61546</v>
      </c>
      <c r="O4" s="1">
        <v>91095</v>
      </c>
      <c r="P4" s="1">
        <v>73035</v>
      </c>
      <c r="R4" t="s">
        <v>117</v>
      </c>
      <c r="T4" t="s">
        <v>51</v>
      </c>
      <c r="U4" s="58">
        <v>0.187</v>
      </c>
      <c r="V4" t="s">
        <v>1070</v>
      </c>
      <c r="W4" t="s">
        <v>1072</v>
      </c>
    </row>
    <row r="5" spans="1:23" x14ac:dyDescent="0.25">
      <c r="A5" s="1">
        <v>51006</v>
      </c>
      <c r="B5" s="1">
        <v>61515</v>
      </c>
      <c r="C5" s="1">
        <v>51006</v>
      </c>
      <c r="D5" s="1">
        <v>51014</v>
      </c>
      <c r="E5" s="1">
        <v>52014</v>
      </c>
      <c r="F5" s="189">
        <v>61124</v>
      </c>
      <c r="G5" s="85">
        <v>51006</v>
      </c>
      <c r="H5" s="170">
        <v>51110</v>
      </c>
      <c r="I5" s="68" t="s">
        <v>5</v>
      </c>
      <c r="J5" s="1" t="s">
        <v>24</v>
      </c>
      <c r="K5" s="1"/>
      <c r="L5" s="1">
        <v>51105</v>
      </c>
      <c r="O5" s="1">
        <v>91101</v>
      </c>
      <c r="P5" s="1">
        <v>73036</v>
      </c>
      <c r="R5" t="s">
        <v>118</v>
      </c>
      <c r="T5" t="s">
        <v>52</v>
      </c>
      <c r="U5" s="58">
        <v>0.25</v>
      </c>
      <c r="W5" t="s">
        <v>1073</v>
      </c>
    </row>
    <row r="6" spans="1:23" x14ac:dyDescent="0.25">
      <c r="A6" s="1">
        <v>51021</v>
      </c>
      <c r="B6" s="1">
        <v>63095</v>
      </c>
      <c r="C6" s="1">
        <v>51016</v>
      </c>
      <c r="D6" s="1">
        <v>51015</v>
      </c>
      <c r="E6" s="1">
        <v>52017</v>
      </c>
      <c r="F6" s="1">
        <v>61211</v>
      </c>
      <c r="G6" s="85">
        <v>51010</v>
      </c>
      <c r="H6" s="170">
        <v>51113</v>
      </c>
      <c r="I6" s="68" t="s">
        <v>6</v>
      </c>
      <c r="J6" s="1" t="s">
        <v>143</v>
      </c>
      <c r="K6" s="1"/>
      <c r="L6" s="1">
        <v>51106</v>
      </c>
      <c r="O6" s="1">
        <v>91106</v>
      </c>
      <c r="P6" s="1">
        <v>73037</v>
      </c>
      <c r="T6" t="s">
        <v>53</v>
      </c>
      <c r="U6" s="58">
        <v>0.312</v>
      </c>
      <c r="W6" t="s">
        <v>1075</v>
      </c>
    </row>
    <row r="7" spans="1:23" x14ac:dyDescent="0.25">
      <c r="A7" s="1">
        <v>51022</v>
      </c>
      <c r="B7" s="1"/>
      <c r="C7" s="1">
        <v>51017</v>
      </c>
      <c r="D7" s="1">
        <v>51030</v>
      </c>
      <c r="E7" s="1">
        <v>52019</v>
      </c>
      <c r="F7" s="1">
        <v>61212</v>
      </c>
      <c r="G7" s="85">
        <v>51014</v>
      </c>
      <c r="H7" s="170">
        <v>51136</v>
      </c>
      <c r="I7" s="68" t="s">
        <v>7</v>
      </c>
      <c r="J7" s="1" t="s">
        <v>127</v>
      </c>
      <c r="K7" s="1"/>
      <c r="L7" s="1">
        <v>51113</v>
      </c>
      <c r="O7" s="1">
        <v>91201</v>
      </c>
      <c r="P7" s="1">
        <v>73041</v>
      </c>
      <c r="T7" t="s">
        <v>54</v>
      </c>
      <c r="U7" s="58">
        <v>0.375</v>
      </c>
      <c r="W7" t="s">
        <v>44</v>
      </c>
    </row>
    <row r="8" spans="1:23" x14ac:dyDescent="0.25">
      <c r="A8" s="1">
        <v>51023</v>
      </c>
      <c r="B8" s="1"/>
      <c r="C8" s="1">
        <v>51018</v>
      </c>
      <c r="D8" s="1">
        <v>51034</v>
      </c>
      <c r="E8" s="1">
        <v>52021</v>
      </c>
      <c r="F8" s="1">
        <v>61213</v>
      </c>
      <c r="G8" s="85">
        <v>51015</v>
      </c>
      <c r="H8" s="170">
        <v>51139</v>
      </c>
      <c r="I8" s="68" t="s">
        <v>1</v>
      </c>
      <c r="J8" s="1"/>
      <c r="K8" s="1"/>
      <c r="L8" s="1">
        <v>51136</v>
      </c>
      <c r="O8" s="1">
        <v>91206</v>
      </c>
      <c r="P8" s="1">
        <v>73049</v>
      </c>
      <c r="T8" t="s">
        <v>55</v>
      </c>
      <c r="U8" s="58">
        <v>0.437</v>
      </c>
      <c r="W8" t="s">
        <v>1070</v>
      </c>
    </row>
    <row r="9" spans="1:23" x14ac:dyDescent="0.25">
      <c r="A9" s="1">
        <v>51024</v>
      </c>
      <c r="B9" s="1"/>
      <c r="C9" s="1">
        <v>51019</v>
      </c>
      <c r="D9" s="1">
        <v>51045</v>
      </c>
      <c r="E9" s="1">
        <v>52022</v>
      </c>
      <c r="F9" s="1">
        <v>61214</v>
      </c>
      <c r="G9" s="85">
        <v>51016</v>
      </c>
      <c r="H9" s="170">
        <v>51140</v>
      </c>
      <c r="I9" s="1" t="s">
        <v>136</v>
      </c>
      <c r="J9" s="1"/>
      <c r="K9" s="1"/>
      <c r="L9" s="1">
        <v>51143</v>
      </c>
      <c r="O9" s="1" t="s">
        <v>105</v>
      </c>
      <c r="P9" s="1">
        <v>73050</v>
      </c>
      <c r="T9" t="s">
        <v>56</v>
      </c>
      <c r="U9" s="58">
        <v>0.5</v>
      </c>
    </row>
    <row r="10" spans="1:23" x14ac:dyDescent="0.25">
      <c r="A10" s="1">
        <v>51029</v>
      </c>
      <c r="B10" s="1"/>
      <c r="C10" s="1">
        <v>51020</v>
      </c>
      <c r="D10" s="1">
        <v>55021</v>
      </c>
      <c r="E10" s="1">
        <v>52024</v>
      </c>
      <c r="F10" s="1">
        <v>61215</v>
      </c>
      <c r="G10" s="85">
        <v>51017</v>
      </c>
      <c r="H10" s="170">
        <v>51143</v>
      </c>
      <c r="I10" s="1" t="s">
        <v>134</v>
      </c>
      <c r="J10" s="1"/>
      <c r="K10" s="1"/>
      <c r="L10" s="1">
        <v>52105</v>
      </c>
      <c r="T10" t="s">
        <v>57</v>
      </c>
      <c r="U10" s="58">
        <v>0.56200000000000006</v>
      </c>
    </row>
    <row r="11" spans="1:23" x14ac:dyDescent="0.25">
      <c r="A11" s="1">
        <v>51032</v>
      </c>
      <c r="B11" s="1"/>
      <c r="C11" s="1"/>
      <c r="D11" s="1">
        <v>55022</v>
      </c>
      <c r="E11" s="1">
        <v>52025</v>
      </c>
      <c r="F11" s="1">
        <v>61221</v>
      </c>
      <c r="G11" s="85">
        <v>51018</v>
      </c>
      <c r="H11" s="171">
        <v>52105</v>
      </c>
      <c r="I11" s="1" t="s">
        <v>29</v>
      </c>
      <c r="J11" s="1"/>
      <c r="K11" s="1"/>
      <c r="L11" s="1">
        <v>52106</v>
      </c>
      <c r="T11" t="s">
        <v>58</v>
      </c>
      <c r="U11" s="58">
        <v>0.625</v>
      </c>
    </row>
    <row r="12" spans="1:23" x14ac:dyDescent="0.25">
      <c r="A12" s="1">
        <v>51033</v>
      </c>
      <c r="B12" s="1"/>
      <c r="C12" s="1"/>
      <c r="D12" s="1">
        <v>65022</v>
      </c>
      <c r="E12" s="1">
        <v>52026</v>
      </c>
      <c r="F12" s="1">
        <v>61229</v>
      </c>
      <c r="G12" s="85">
        <v>51019</v>
      </c>
      <c r="H12" s="170">
        <v>52106</v>
      </c>
      <c r="I12" s="1" t="s">
        <v>137</v>
      </c>
      <c r="J12" s="1"/>
      <c r="K12" s="1"/>
      <c r="L12" s="1">
        <v>52108</v>
      </c>
      <c r="T12" t="s">
        <v>59</v>
      </c>
      <c r="U12" s="58">
        <v>0.68700000000000006</v>
      </c>
    </row>
    <row r="13" spans="1:23" x14ac:dyDescent="0.25">
      <c r="A13" s="189">
        <v>51054</v>
      </c>
      <c r="B13" s="1"/>
      <c r="C13" s="1"/>
      <c r="D13" s="1"/>
      <c r="E13" s="1">
        <v>52034</v>
      </c>
      <c r="F13" s="189">
        <v>61233</v>
      </c>
      <c r="G13" s="85">
        <v>51020</v>
      </c>
      <c r="H13" s="170">
        <v>52108</v>
      </c>
      <c r="I13" s="1" t="s">
        <v>146</v>
      </c>
      <c r="J13" s="1"/>
      <c r="K13" s="1"/>
      <c r="L13" s="1">
        <v>52109</v>
      </c>
      <c r="T13" t="s">
        <v>60</v>
      </c>
      <c r="U13" s="58">
        <v>0.75</v>
      </c>
    </row>
    <row r="14" spans="1:23" x14ac:dyDescent="0.25">
      <c r="A14" s="189">
        <v>51055</v>
      </c>
      <c r="B14" s="1"/>
      <c r="C14" s="1"/>
      <c r="D14" s="1"/>
      <c r="E14" s="1">
        <v>52035</v>
      </c>
      <c r="F14" s="1">
        <v>62015</v>
      </c>
      <c r="G14" s="85">
        <v>51021</v>
      </c>
      <c r="H14" s="170">
        <v>52109</v>
      </c>
      <c r="I14" s="1" t="s">
        <v>133</v>
      </c>
      <c r="J14" s="1"/>
      <c r="K14" s="1"/>
      <c r="L14" s="189">
        <v>52110</v>
      </c>
      <c r="T14" t="s">
        <v>61</v>
      </c>
      <c r="U14" s="58">
        <v>0.81200000000000006</v>
      </c>
    </row>
    <row r="15" spans="1:23" x14ac:dyDescent="0.25">
      <c r="A15" s="1">
        <v>51060</v>
      </c>
      <c r="B15" s="1"/>
      <c r="C15" s="1"/>
      <c r="D15" s="1"/>
      <c r="E15" s="1">
        <v>52041</v>
      </c>
      <c r="F15" s="189">
        <v>63026</v>
      </c>
      <c r="G15" s="85">
        <v>51022</v>
      </c>
      <c r="H15" s="170">
        <v>52111</v>
      </c>
      <c r="I15" s="1" t="s">
        <v>132</v>
      </c>
      <c r="J15" s="1"/>
      <c r="K15" s="1"/>
      <c r="L15" s="1">
        <v>52111</v>
      </c>
      <c r="T15" t="s">
        <v>62</v>
      </c>
      <c r="U15" s="58">
        <v>0.875</v>
      </c>
    </row>
    <row r="16" spans="1:23" x14ac:dyDescent="0.25">
      <c r="A16" s="1">
        <v>51061</v>
      </c>
      <c r="B16" s="1"/>
      <c r="C16" s="1"/>
      <c r="D16" s="1"/>
      <c r="E16" s="1"/>
      <c r="F16" s="1">
        <v>63053</v>
      </c>
      <c r="G16" s="85">
        <v>51023</v>
      </c>
      <c r="H16" s="170">
        <v>52119</v>
      </c>
      <c r="I16" s="1" t="s">
        <v>135</v>
      </c>
      <c r="J16" s="1"/>
      <c r="K16" s="1"/>
      <c r="L16" s="1">
        <v>52119</v>
      </c>
      <c r="T16" t="s">
        <v>63</v>
      </c>
      <c r="U16" s="58">
        <v>0.93700000000000006</v>
      </c>
    </row>
    <row r="17" spans="1:21" x14ac:dyDescent="0.25">
      <c r="A17" s="1">
        <v>51065</v>
      </c>
      <c r="B17" s="1"/>
      <c r="C17" s="1"/>
      <c r="D17" s="1"/>
      <c r="E17" s="1"/>
      <c r="F17" s="1">
        <v>63061</v>
      </c>
      <c r="G17" s="85">
        <v>51024</v>
      </c>
      <c r="H17" s="171">
        <v>52133</v>
      </c>
      <c r="I17" s="1" t="s">
        <v>128</v>
      </c>
      <c r="J17" s="1"/>
      <c r="K17" s="1"/>
      <c r="L17" s="1">
        <v>52133</v>
      </c>
      <c r="T17" t="s">
        <v>64</v>
      </c>
      <c r="U17" s="58">
        <v>1</v>
      </c>
    </row>
    <row r="18" spans="1:21" x14ac:dyDescent="0.25">
      <c r="A18" s="1">
        <v>51066</v>
      </c>
      <c r="B18" s="1"/>
      <c r="C18" s="1"/>
      <c r="D18" s="1"/>
      <c r="E18" s="1"/>
      <c r="F18" s="1">
        <v>63062</v>
      </c>
      <c r="G18" s="85">
        <v>51025</v>
      </c>
      <c r="H18" s="171">
        <v>52135</v>
      </c>
      <c r="I18" s="1" t="s">
        <v>130</v>
      </c>
      <c r="J18" s="1"/>
      <c r="K18" s="1"/>
      <c r="L18" s="1">
        <v>52134</v>
      </c>
      <c r="T18" t="s">
        <v>65</v>
      </c>
    </row>
    <row r="19" spans="1:21" x14ac:dyDescent="0.25">
      <c r="A19" s="189">
        <v>51070</v>
      </c>
      <c r="B19" s="1"/>
      <c r="C19" s="1"/>
      <c r="D19" s="1"/>
      <c r="E19" s="1"/>
      <c r="F19" s="189">
        <v>63071</v>
      </c>
      <c r="G19" s="85">
        <v>51029</v>
      </c>
      <c r="H19" s="170">
        <v>52137</v>
      </c>
      <c r="I19" s="1" t="s">
        <v>144</v>
      </c>
      <c r="J19" s="1"/>
      <c r="K19" s="1"/>
      <c r="L19" s="1">
        <v>52135</v>
      </c>
      <c r="T19" t="s">
        <v>66</v>
      </c>
    </row>
    <row r="20" spans="1:21" x14ac:dyDescent="0.25">
      <c r="A20" s="1">
        <v>52001</v>
      </c>
      <c r="B20" s="1"/>
      <c r="C20" s="1"/>
      <c r="D20" s="1"/>
      <c r="E20" s="1"/>
      <c r="F20" s="1">
        <v>63072</v>
      </c>
      <c r="G20" s="85">
        <v>51030</v>
      </c>
      <c r="H20" s="170">
        <v>52141</v>
      </c>
      <c r="I20" s="1" t="s">
        <v>763</v>
      </c>
      <c r="J20" s="1"/>
      <c r="K20" s="1"/>
      <c r="L20" s="1">
        <v>52137</v>
      </c>
      <c r="T20" t="s">
        <v>67</v>
      </c>
    </row>
    <row r="21" spans="1:21" x14ac:dyDescent="0.25">
      <c r="A21" s="1">
        <v>52002</v>
      </c>
      <c r="B21" s="1"/>
      <c r="C21" s="1"/>
      <c r="E21" s="1"/>
      <c r="F21" s="189">
        <v>63073</v>
      </c>
      <c r="G21" s="85">
        <v>51034</v>
      </c>
      <c r="H21" s="170">
        <v>52143</v>
      </c>
      <c r="I21" s="1" t="s">
        <v>139</v>
      </c>
      <c r="J21" s="1"/>
      <c r="K21" s="1"/>
      <c r="L21" s="1">
        <v>52138</v>
      </c>
      <c r="T21" t="s">
        <v>68</v>
      </c>
    </row>
    <row r="22" spans="1:21" x14ac:dyDescent="0.25">
      <c r="A22" s="1">
        <v>52004</v>
      </c>
      <c r="B22" s="1"/>
      <c r="C22" s="1"/>
      <c r="E22" s="1"/>
      <c r="F22" s="1">
        <v>63074</v>
      </c>
      <c r="G22" s="85">
        <v>51045</v>
      </c>
      <c r="H22" s="170">
        <v>52147</v>
      </c>
      <c r="I22" s="1" t="s">
        <v>140</v>
      </c>
      <c r="J22" s="1"/>
      <c r="L22" s="1">
        <v>52141</v>
      </c>
      <c r="T22" t="s">
        <v>69</v>
      </c>
    </row>
    <row r="23" spans="1:21" x14ac:dyDescent="0.25">
      <c r="A23" s="1">
        <v>52005</v>
      </c>
      <c r="B23" s="1"/>
      <c r="C23" s="1"/>
      <c r="E23" s="1"/>
      <c r="F23" s="1">
        <v>63086</v>
      </c>
      <c r="G23" s="189">
        <v>51054</v>
      </c>
      <c r="H23" s="170">
        <v>52153</v>
      </c>
      <c r="I23" s="1" t="s">
        <v>147</v>
      </c>
      <c r="J23" s="1"/>
      <c r="L23" s="1">
        <v>52143</v>
      </c>
      <c r="T23" t="s">
        <v>70</v>
      </c>
    </row>
    <row r="24" spans="1:21" x14ac:dyDescent="0.25">
      <c r="A24" s="1">
        <v>52006</v>
      </c>
      <c r="B24" s="1"/>
      <c r="C24" s="1"/>
      <c r="E24" s="1"/>
      <c r="F24" s="1">
        <v>63087</v>
      </c>
      <c r="G24" s="189">
        <v>51055</v>
      </c>
      <c r="H24" s="170">
        <v>52160</v>
      </c>
      <c r="I24" s="1" t="s">
        <v>138</v>
      </c>
      <c r="J24" s="1"/>
      <c r="L24" s="1">
        <v>52147</v>
      </c>
      <c r="T24" t="s">
        <v>71</v>
      </c>
    </row>
    <row r="25" spans="1:21" x14ac:dyDescent="0.25">
      <c r="A25" s="1">
        <v>52007</v>
      </c>
      <c r="B25" s="1"/>
      <c r="C25" s="1"/>
      <c r="F25" s="1">
        <v>63090</v>
      </c>
      <c r="G25" s="85">
        <v>51060</v>
      </c>
      <c r="H25" s="170">
        <v>55101</v>
      </c>
      <c r="I25" s="1" t="s">
        <v>141</v>
      </c>
      <c r="L25" s="1">
        <v>52151</v>
      </c>
      <c r="T25" t="s">
        <v>72</v>
      </c>
    </row>
    <row r="26" spans="1:21" x14ac:dyDescent="0.25">
      <c r="A26" s="189">
        <v>52009</v>
      </c>
      <c r="B26" s="1"/>
      <c r="C26" s="1"/>
      <c r="F26" s="1">
        <v>63091</v>
      </c>
      <c r="G26" s="85">
        <v>51061</v>
      </c>
      <c r="H26" s="170">
        <v>55103</v>
      </c>
      <c r="I26" s="1" t="s">
        <v>142</v>
      </c>
      <c r="L26" s="1">
        <v>52153</v>
      </c>
      <c r="T26" t="s">
        <v>73</v>
      </c>
    </row>
    <row r="27" spans="1:21" x14ac:dyDescent="0.25">
      <c r="A27" s="189">
        <v>52070</v>
      </c>
      <c r="B27" s="1"/>
      <c r="F27" s="1">
        <v>63093</v>
      </c>
      <c r="G27" s="85">
        <v>51065</v>
      </c>
      <c r="H27" s="170">
        <v>55104</v>
      </c>
      <c r="I27" s="1"/>
      <c r="L27" s="1">
        <v>52160</v>
      </c>
      <c r="T27" t="s">
        <v>74</v>
      </c>
    </row>
    <row r="28" spans="1:21" x14ac:dyDescent="0.25">
      <c r="A28" s="1">
        <v>52075</v>
      </c>
      <c r="B28" s="1"/>
      <c r="F28" s="1">
        <v>63094</v>
      </c>
      <c r="G28" s="85">
        <v>51066</v>
      </c>
      <c r="H28" s="170">
        <v>55105</v>
      </c>
      <c r="I28" s="1"/>
      <c r="L28" s="1">
        <v>55101</v>
      </c>
      <c r="T28" t="s">
        <v>75</v>
      </c>
    </row>
    <row r="29" spans="1:21" x14ac:dyDescent="0.25">
      <c r="A29" s="1">
        <v>52076</v>
      </c>
      <c r="B29" s="1"/>
      <c r="F29" s="1">
        <v>63098</v>
      </c>
      <c r="G29" s="189">
        <v>51070</v>
      </c>
      <c r="H29" s="170">
        <v>55132</v>
      </c>
      <c r="I29" s="1"/>
      <c r="L29" s="1">
        <v>55103</v>
      </c>
      <c r="T29" t="s">
        <v>76</v>
      </c>
    </row>
    <row r="30" spans="1:21" x14ac:dyDescent="0.25">
      <c r="A30" s="1">
        <v>52078</v>
      </c>
      <c r="F30" s="1"/>
      <c r="G30" s="85">
        <v>52001</v>
      </c>
      <c r="H30" s="170">
        <v>61546</v>
      </c>
      <c r="I30" s="1"/>
      <c r="L30" s="1">
        <v>55104</v>
      </c>
      <c r="T30" t="s">
        <v>77</v>
      </c>
    </row>
    <row r="31" spans="1:21" x14ac:dyDescent="0.25">
      <c r="A31" s="1">
        <v>52079</v>
      </c>
      <c r="F31" s="1"/>
      <c r="G31" s="85">
        <v>52002</v>
      </c>
      <c r="H31" s="170">
        <v>61550</v>
      </c>
      <c r="I31" s="1"/>
      <c r="L31" s="1">
        <v>55105</v>
      </c>
      <c r="T31" t="s">
        <v>78</v>
      </c>
    </row>
    <row r="32" spans="1:21" x14ac:dyDescent="0.25">
      <c r="A32" s="1">
        <v>55017</v>
      </c>
      <c r="F32" s="1"/>
      <c r="G32" s="85">
        <v>52004</v>
      </c>
      <c r="H32" s="190">
        <v>61570</v>
      </c>
      <c r="I32" s="1"/>
      <c r="L32" s="1">
        <v>55111</v>
      </c>
      <c r="T32" t="s">
        <v>79</v>
      </c>
    </row>
    <row r="33" spans="1:20" x14ac:dyDescent="0.25">
      <c r="A33" s="1">
        <v>55021</v>
      </c>
      <c r="G33" s="85">
        <v>52005</v>
      </c>
      <c r="H33" s="170">
        <v>62039</v>
      </c>
      <c r="I33" s="1"/>
      <c r="L33" s="1">
        <v>61550</v>
      </c>
      <c r="T33" t="s">
        <v>80</v>
      </c>
    </row>
    <row r="34" spans="1:20" x14ac:dyDescent="0.25">
      <c r="A34" s="1">
        <v>55022</v>
      </c>
      <c r="G34" s="85">
        <v>52006</v>
      </c>
      <c r="H34" s="170">
        <v>73001</v>
      </c>
      <c r="I34" s="1"/>
      <c r="L34" s="189">
        <v>61570</v>
      </c>
      <c r="T34" t="s">
        <v>81</v>
      </c>
    </row>
    <row r="35" spans="1:20" x14ac:dyDescent="0.25">
      <c r="G35" s="85">
        <v>52007</v>
      </c>
      <c r="H35" s="170">
        <v>73010</v>
      </c>
      <c r="I35" s="1"/>
      <c r="T35" t="s">
        <v>82</v>
      </c>
    </row>
    <row r="36" spans="1:20" x14ac:dyDescent="0.25">
      <c r="G36" s="189">
        <v>52009</v>
      </c>
      <c r="H36" s="170">
        <v>73017</v>
      </c>
      <c r="I36" s="253" t="s">
        <v>145</v>
      </c>
      <c r="T36" t="s">
        <v>83</v>
      </c>
    </row>
    <row r="37" spans="1:20" x14ac:dyDescent="0.25">
      <c r="G37" s="85">
        <v>52010</v>
      </c>
      <c r="H37" s="170">
        <v>73030</v>
      </c>
      <c r="I37" s="253"/>
      <c r="T37" t="s">
        <v>84</v>
      </c>
    </row>
    <row r="38" spans="1:20" x14ac:dyDescent="0.25">
      <c r="G38" s="85">
        <v>52011</v>
      </c>
      <c r="H38" s="170">
        <v>73033</v>
      </c>
      <c r="I38" s="253"/>
      <c r="T38" t="s">
        <v>85</v>
      </c>
    </row>
    <row r="39" spans="1:20" x14ac:dyDescent="0.25">
      <c r="G39" s="85">
        <v>52012</v>
      </c>
      <c r="H39" s="170">
        <v>73035</v>
      </c>
      <c r="I39" s="253"/>
      <c r="T39" t="s">
        <v>86</v>
      </c>
    </row>
    <row r="40" spans="1:20" x14ac:dyDescent="0.25">
      <c r="G40" s="85">
        <v>52014</v>
      </c>
      <c r="H40" s="170">
        <v>73036</v>
      </c>
      <c r="T40" t="s">
        <v>87</v>
      </c>
    </row>
    <row r="41" spans="1:20" x14ac:dyDescent="0.25">
      <c r="G41" s="85">
        <v>52017</v>
      </c>
      <c r="H41" s="170">
        <v>73037</v>
      </c>
      <c r="T41" t="s">
        <v>88</v>
      </c>
    </row>
    <row r="42" spans="1:20" x14ac:dyDescent="0.25">
      <c r="G42" s="85">
        <v>52019</v>
      </c>
      <c r="H42" s="170">
        <v>73041</v>
      </c>
      <c r="T42" t="s">
        <v>89</v>
      </c>
    </row>
    <row r="43" spans="1:20" x14ac:dyDescent="0.25">
      <c r="G43" s="85">
        <v>52021</v>
      </c>
      <c r="H43" s="170">
        <v>73043</v>
      </c>
      <c r="T43" t="s">
        <v>90</v>
      </c>
    </row>
    <row r="44" spans="1:20" x14ac:dyDescent="0.25">
      <c r="G44" s="85">
        <v>52022</v>
      </c>
      <c r="H44" s="170">
        <v>73049</v>
      </c>
      <c r="T44" t="s">
        <v>91</v>
      </c>
    </row>
    <row r="45" spans="1:20" x14ac:dyDescent="0.25">
      <c r="G45" s="85">
        <v>52024</v>
      </c>
      <c r="H45" s="170">
        <v>76020</v>
      </c>
      <c r="T45" t="s">
        <v>92</v>
      </c>
    </row>
    <row r="46" spans="1:20" x14ac:dyDescent="0.25">
      <c r="G46" s="85">
        <v>52025</v>
      </c>
      <c r="H46" s="170">
        <v>76024</v>
      </c>
      <c r="T46" t="s">
        <v>93</v>
      </c>
    </row>
    <row r="47" spans="1:20" x14ac:dyDescent="0.25">
      <c r="G47" s="85">
        <v>52026</v>
      </c>
      <c r="H47" s="170">
        <v>79033</v>
      </c>
      <c r="T47" t="s">
        <v>94</v>
      </c>
    </row>
    <row r="48" spans="1:20" x14ac:dyDescent="0.25">
      <c r="G48" s="85">
        <v>52034</v>
      </c>
      <c r="H48" s="170">
        <v>79034</v>
      </c>
      <c r="T48" t="s">
        <v>764</v>
      </c>
    </row>
    <row r="49" spans="7:20" x14ac:dyDescent="0.25">
      <c r="G49" s="85">
        <v>52035</v>
      </c>
      <c r="H49" s="170">
        <v>79035</v>
      </c>
      <c r="T49" t="s">
        <v>95</v>
      </c>
    </row>
    <row r="50" spans="7:20" x14ac:dyDescent="0.25">
      <c r="G50" s="189">
        <v>52070</v>
      </c>
      <c r="H50" s="170">
        <v>91063</v>
      </c>
      <c r="T50" t="s">
        <v>96</v>
      </c>
    </row>
    <row r="51" spans="7:20" x14ac:dyDescent="0.25">
      <c r="G51" s="85">
        <v>52075</v>
      </c>
      <c r="H51" s="170">
        <v>91084</v>
      </c>
      <c r="T51" t="s">
        <v>97</v>
      </c>
    </row>
    <row r="52" spans="7:20" x14ac:dyDescent="0.25">
      <c r="G52" s="85">
        <v>52076</v>
      </c>
      <c r="H52" s="170">
        <v>91095</v>
      </c>
      <c r="T52" t="s">
        <v>98</v>
      </c>
    </row>
    <row r="53" spans="7:20" x14ac:dyDescent="0.25">
      <c r="G53" s="85">
        <v>52078</v>
      </c>
      <c r="H53" s="170">
        <v>91101</v>
      </c>
      <c r="T53" t="s">
        <v>99</v>
      </c>
    </row>
    <row r="54" spans="7:20" x14ac:dyDescent="0.25">
      <c r="G54" s="85">
        <v>52079</v>
      </c>
      <c r="H54" s="170">
        <v>91106</v>
      </c>
      <c r="T54" t="s">
        <v>100</v>
      </c>
    </row>
    <row r="55" spans="7:20" x14ac:dyDescent="0.25">
      <c r="G55" s="85">
        <v>55017</v>
      </c>
      <c r="H55" s="170">
        <v>91201</v>
      </c>
      <c r="T55" t="s">
        <v>101</v>
      </c>
    </row>
    <row r="56" spans="7:20" x14ac:dyDescent="0.25">
      <c r="G56" s="85">
        <v>55021</v>
      </c>
      <c r="H56" s="170">
        <v>91206</v>
      </c>
      <c r="T56" t="s">
        <v>1078</v>
      </c>
    </row>
    <row r="57" spans="7:20" x14ac:dyDescent="0.25">
      <c r="G57" s="85">
        <v>55022</v>
      </c>
      <c r="H57" s="170" t="s">
        <v>105</v>
      </c>
      <c r="T57" t="s">
        <v>102</v>
      </c>
    </row>
    <row r="58" spans="7:20" x14ac:dyDescent="0.25">
      <c r="G58" s="85">
        <v>61116</v>
      </c>
      <c r="H58" s="85"/>
      <c r="T58" t="s">
        <v>103</v>
      </c>
    </row>
    <row r="59" spans="7:20" x14ac:dyDescent="0.25">
      <c r="G59" s="85">
        <v>61120</v>
      </c>
      <c r="H59" s="85"/>
      <c r="T59" t="s">
        <v>104</v>
      </c>
    </row>
    <row r="60" spans="7:20" x14ac:dyDescent="0.25">
      <c r="G60" s="189">
        <v>61124</v>
      </c>
      <c r="H60" s="85"/>
    </row>
    <row r="61" spans="7:20" x14ac:dyDescent="0.25">
      <c r="G61" s="85">
        <v>61212</v>
      </c>
      <c r="H61" s="85"/>
    </row>
    <row r="62" spans="7:20" x14ac:dyDescent="0.25">
      <c r="G62" s="85">
        <v>61214</v>
      </c>
      <c r="H62" s="85"/>
    </row>
    <row r="63" spans="7:20" x14ac:dyDescent="0.25">
      <c r="G63" s="85">
        <v>61215</v>
      </c>
      <c r="H63" s="85"/>
    </row>
    <row r="64" spans="7:20" x14ac:dyDescent="0.25">
      <c r="G64" s="85">
        <v>61219</v>
      </c>
      <c r="H64" s="85"/>
    </row>
    <row r="65" spans="7:8" x14ac:dyDescent="0.25">
      <c r="G65" s="85">
        <v>61221</v>
      </c>
      <c r="H65" s="85"/>
    </row>
    <row r="66" spans="7:8" x14ac:dyDescent="0.25">
      <c r="G66" s="85">
        <v>61222</v>
      </c>
      <c r="H66" s="85"/>
    </row>
    <row r="67" spans="7:8" x14ac:dyDescent="0.25">
      <c r="G67" s="85">
        <v>61229</v>
      </c>
      <c r="H67" s="85"/>
    </row>
    <row r="68" spans="7:8" x14ac:dyDescent="0.25">
      <c r="G68" s="189">
        <v>61233</v>
      </c>
      <c r="H68" s="85"/>
    </row>
    <row r="69" spans="7:8" x14ac:dyDescent="0.25">
      <c r="G69" s="85">
        <v>61515</v>
      </c>
      <c r="H69" s="85"/>
    </row>
    <row r="70" spans="7:8" x14ac:dyDescent="0.25">
      <c r="G70" s="85">
        <v>62015</v>
      </c>
      <c r="H70" s="85"/>
    </row>
    <row r="71" spans="7:8" x14ac:dyDescent="0.25">
      <c r="G71" s="189">
        <v>63026</v>
      </c>
      <c r="H71" s="85"/>
    </row>
    <row r="72" spans="7:8" x14ac:dyDescent="0.25">
      <c r="G72" s="85">
        <v>63053</v>
      </c>
      <c r="H72" s="85"/>
    </row>
    <row r="73" spans="7:8" x14ac:dyDescent="0.25">
      <c r="G73" s="85">
        <v>63061</v>
      </c>
      <c r="H73" s="85"/>
    </row>
    <row r="74" spans="7:8" x14ac:dyDescent="0.25">
      <c r="G74" s="85">
        <v>63062</v>
      </c>
      <c r="H74" s="85"/>
    </row>
    <row r="75" spans="7:8" x14ac:dyDescent="0.25">
      <c r="G75" s="189">
        <v>63071</v>
      </c>
      <c r="H75" s="85"/>
    </row>
    <row r="76" spans="7:8" x14ac:dyDescent="0.25">
      <c r="G76" s="85">
        <v>63072</v>
      </c>
      <c r="H76" s="85"/>
    </row>
    <row r="77" spans="7:8" x14ac:dyDescent="0.25">
      <c r="G77" s="189">
        <v>63073</v>
      </c>
      <c r="H77" s="85"/>
    </row>
    <row r="78" spans="7:8" x14ac:dyDescent="0.25">
      <c r="G78" s="85">
        <v>63074</v>
      </c>
    </row>
    <row r="79" spans="7:8" x14ac:dyDescent="0.25">
      <c r="G79" s="85">
        <v>63086</v>
      </c>
    </row>
    <row r="80" spans="7:8" x14ac:dyDescent="0.25">
      <c r="G80" s="85">
        <v>63087</v>
      </c>
    </row>
    <row r="81" spans="7:7" x14ac:dyDescent="0.25">
      <c r="G81" s="85">
        <v>63090</v>
      </c>
    </row>
    <row r="82" spans="7:7" x14ac:dyDescent="0.25">
      <c r="G82" s="85">
        <v>63091</v>
      </c>
    </row>
    <row r="83" spans="7:7" x14ac:dyDescent="0.25">
      <c r="G83" s="85">
        <v>63093</v>
      </c>
    </row>
    <row r="84" spans="7:7" x14ac:dyDescent="0.25">
      <c r="G84" s="85">
        <v>63094</v>
      </c>
    </row>
    <row r="85" spans="7:7" x14ac:dyDescent="0.25">
      <c r="G85" s="85">
        <v>63095</v>
      </c>
    </row>
    <row r="86" spans="7:7" x14ac:dyDescent="0.25">
      <c r="G86" s="85">
        <v>63098</v>
      </c>
    </row>
  </sheetData>
  <sheetProtection algorithmName="SHA-512" hashValue="JiqBS51qCr88aEQWL2IX9aCkk7wcby3zdXtBjxkjP6OpXgYTWnS6ATpIQsg8rOPnBvx9Atc4o06imdQuKCRcNg==" saltValue="RFv5UFH+DVs06qbQze+Oug==" spinCount="100000" sheet="1" objects="1" scenarios="1"/>
  <sortState xmlns:xlrd2="http://schemas.microsoft.com/office/spreadsheetml/2017/richdata2" ref="L2:L34">
    <sortCondition ref="L2:L34"/>
  </sortState>
  <mergeCells count="1">
    <mergeCell ref="I36:I39"/>
  </mergeCells>
  <pageMargins left="0.7" right="0.7" top="0.75" bottom="0.75" header="0.3" footer="0.3"/>
  <pageSetup scale="4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N797"/>
  <sheetViews>
    <sheetView topLeftCell="A100" workbookViewId="0">
      <selection activeCell="C121" sqref="C121"/>
    </sheetView>
  </sheetViews>
  <sheetFormatPr defaultRowHeight="15" x14ac:dyDescent="0.25"/>
  <cols>
    <col min="1" max="1" width="10.5703125" style="183" bestFit="1" customWidth="1"/>
    <col min="2" max="2" width="10.7109375" style="1" bestFit="1" customWidth="1"/>
    <col min="3" max="3" width="31.85546875" style="73" bestFit="1" customWidth="1"/>
    <col min="4" max="4" width="5.7109375" style="77" bestFit="1" customWidth="1"/>
    <col min="5" max="5" width="6.5703125" style="78" bestFit="1" customWidth="1"/>
    <col min="6" max="7" width="9.140625" style="1"/>
    <col min="8" max="8" width="14.140625" style="2" bestFit="1" customWidth="1"/>
    <col min="9" max="9" width="11.140625" style="2" bestFit="1" customWidth="1"/>
    <col min="10" max="10" width="9.140625" style="81"/>
    <col min="11" max="11" width="10.7109375" style="81" bestFit="1" customWidth="1"/>
    <col min="13" max="13" width="29.28515625" bestFit="1" customWidth="1"/>
  </cols>
  <sheetData>
    <row r="1" spans="1:14" ht="19.5" thickBot="1" x14ac:dyDescent="0.35">
      <c r="A1" s="70" t="s">
        <v>148</v>
      </c>
      <c r="B1" s="70" t="s">
        <v>149</v>
      </c>
      <c r="C1" s="71" t="s">
        <v>12</v>
      </c>
      <c r="D1" s="75" t="s">
        <v>150</v>
      </c>
      <c r="E1" s="75" t="s">
        <v>151</v>
      </c>
      <c r="F1" s="70" t="s">
        <v>152</v>
      </c>
      <c r="G1" s="70" t="s">
        <v>153</v>
      </c>
      <c r="H1" s="79" t="s">
        <v>154</v>
      </c>
      <c r="I1" s="70" t="s">
        <v>27</v>
      </c>
      <c r="J1" s="80" t="s">
        <v>155</v>
      </c>
      <c r="K1" s="80" t="s">
        <v>156</v>
      </c>
      <c r="M1" s="83" t="s">
        <v>759</v>
      </c>
      <c r="N1" s="82"/>
    </row>
    <row r="2" spans="1:14" x14ac:dyDescent="0.25">
      <c r="A2" s="184">
        <v>51000</v>
      </c>
      <c r="B2" s="72" t="s">
        <v>1080</v>
      </c>
      <c r="C2" s="74" t="s">
        <v>1081</v>
      </c>
      <c r="D2" s="184">
        <v>1</v>
      </c>
      <c r="E2" s="76">
        <v>10</v>
      </c>
      <c r="F2" s="184">
        <v>1001</v>
      </c>
      <c r="G2" s="184">
        <v>100</v>
      </c>
      <c r="H2" s="184">
        <v>5100</v>
      </c>
      <c r="I2" s="173">
        <v>1001</v>
      </c>
      <c r="J2" s="187">
        <v>121</v>
      </c>
      <c r="K2" s="187">
        <v>0</v>
      </c>
      <c r="M2" s="86" t="s">
        <v>774</v>
      </c>
      <c r="N2" s="87">
        <v>10</v>
      </c>
    </row>
    <row r="3" spans="1:14" x14ac:dyDescent="0.25">
      <c r="A3" s="184">
        <v>51001</v>
      </c>
      <c r="B3" s="72" t="s">
        <v>157</v>
      </c>
      <c r="C3" s="74" t="s">
        <v>158</v>
      </c>
      <c r="D3" s="184">
        <v>1</v>
      </c>
      <c r="E3" s="76">
        <v>10</v>
      </c>
      <c r="F3" s="184">
        <v>1001</v>
      </c>
      <c r="G3" s="184">
        <v>100</v>
      </c>
      <c r="H3" s="184">
        <v>5100</v>
      </c>
      <c r="I3" s="173">
        <v>1001</v>
      </c>
      <c r="J3" s="187">
        <v>121</v>
      </c>
      <c r="K3" s="187">
        <v>101</v>
      </c>
      <c r="M3" s="86" t="s">
        <v>775</v>
      </c>
      <c r="N3" s="87">
        <v>15</v>
      </c>
    </row>
    <row r="4" spans="1:14" x14ac:dyDescent="0.25">
      <c r="A4" s="184">
        <v>51002</v>
      </c>
      <c r="B4" s="72" t="s">
        <v>160</v>
      </c>
      <c r="C4" s="74" t="s">
        <v>161</v>
      </c>
      <c r="D4" s="184">
        <v>1</v>
      </c>
      <c r="E4" s="76">
        <v>10</v>
      </c>
      <c r="F4" s="184">
        <v>1001</v>
      </c>
      <c r="G4" s="184">
        <v>100</v>
      </c>
      <c r="H4" s="184">
        <v>5100</v>
      </c>
      <c r="I4" s="173">
        <v>1001</v>
      </c>
      <c r="J4" s="187">
        <v>121</v>
      </c>
      <c r="K4" s="187">
        <v>102</v>
      </c>
      <c r="M4" s="86" t="s">
        <v>776</v>
      </c>
      <c r="N4" s="87">
        <v>20</v>
      </c>
    </row>
    <row r="5" spans="1:14" x14ac:dyDescent="0.25">
      <c r="A5" s="184">
        <v>51003</v>
      </c>
      <c r="B5" s="72" t="s">
        <v>162</v>
      </c>
      <c r="C5" s="74" t="s">
        <v>163</v>
      </c>
      <c r="D5" s="184">
        <v>1</v>
      </c>
      <c r="E5" s="76">
        <v>10</v>
      </c>
      <c r="F5" s="184">
        <v>1001</v>
      </c>
      <c r="G5" s="184">
        <v>100</v>
      </c>
      <c r="H5" s="184">
        <v>5100</v>
      </c>
      <c r="I5" s="173">
        <v>1001</v>
      </c>
      <c r="J5" s="187">
        <v>121</v>
      </c>
      <c r="K5" s="187">
        <v>102</v>
      </c>
      <c r="M5" s="86" t="s">
        <v>777</v>
      </c>
      <c r="N5" s="87">
        <v>30</v>
      </c>
    </row>
    <row r="6" spans="1:14" x14ac:dyDescent="0.25">
      <c r="A6" s="184">
        <v>51004</v>
      </c>
      <c r="B6" s="72" t="s">
        <v>164</v>
      </c>
      <c r="C6" s="74" t="s">
        <v>165</v>
      </c>
      <c r="D6" s="184">
        <v>1</v>
      </c>
      <c r="E6" s="76">
        <v>10</v>
      </c>
      <c r="F6" s="184">
        <v>1001</v>
      </c>
      <c r="G6" s="184">
        <v>100</v>
      </c>
      <c r="H6" s="184">
        <v>5100</v>
      </c>
      <c r="I6" s="173">
        <v>1001</v>
      </c>
      <c r="J6" s="187">
        <v>121</v>
      </c>
      <c r="K6" s="187">
        <v>103</v>
      </c>
      <c r="M6" s="86" t="s">
        <v>778</v>
      </c>
      <c r="N6" s="87">
        <v>35</v>
      </c>
    </row>
    <row r="7" spans="1:14" x14ac:dyDescent="0.25">
      <c r="A7" s="184">
        <v>51005</v>
      </c>
      <c r="B7" s="72" t="s">
        <v>157</v>
      </c>
      <c r="C7" s="74" t="s">
        <v>158</v>
      </c>
      <c r="D7" s="184">
        <v>1</v>
      </c>
      <c r="E7" s="76">
        <v>20</v>
      </c>
      <c r="F7" s="184">
        <v>1001</v>
      </c>
      <c r="G7" s="184">
        <v>100</v>
      </c>
      <c r="H7" s="184">
        <v>5100</v>
      </c>
      <c r="I7" s="173">
        <v>11152</v>
      </c>
      <c r="J7" s="187">
        <v>121</v>
      </c>
      <c r="K7" s="187">
        <v>101</v>
      </c>
      <c r="M7" s="86" t="s">
        <v>779</v>
      </c>
      <c r="N7" s="87">
        <v>40</v>
      </c>
    </row>
    <row r="8" spans="1:14" x14ac:dyDescent="0.25">
      <c r="A8" s="184">
        <v>51006</v>
      </c>
      <c r="B8" s="72" t="s">
        <v>160</v>
      </c>
      <c r="C8" s="74" t="s">
        <v>161</v>
      </c>
      <c r="D8" s="184">
        <v>1</v>
      </c>
      <c r="E8" s="76">
        <v>20</v>
      </c>
      <c r="F8" s="184">
        <v>1001</v>
      </c>
      <c r="G8" s="184">
        <v>100</v>
      </c>
      <c r="H8" s="184">
        <v>5100</v>
      </c>
      <c r="I8" s="173">
        <v>11152</v>
      </c>
      <c r="J8" s="187">
        <v>121</v>
      </c>
      <c r="K8" s="187">
        <v>102</v>
      </c>
      <c r="M8" s="86" t="s">
        <v>780</v>
      </c>
      <c r="N8" s="87">
        <v>50</v>
      </c>
    </row>
    <row r="9" spans="1:14" x14ac:dyDescent="0.25">
      <c r="A9" s="184">
        <v>51007</v>
      </c>
      <c r="B9" s="72" t="s">
        <v>162</v>
      </c>
      <c r="C9" s="74" t="s">
        <v>163</v>
      </c>
      <c r="D9" s="184">
        <v>1</v>
      </c>
      <c r="E9" s="76">
        <v>20</v>
      </c>
      <c r="F9" s="184">
        <v>1001</v>
      </c>
      <c r="G9" s="184">
        <v>100</v>
      </c>
      <c r="H9" s="184">
        <v>5100</v>
      </c>
      <c r="I9" s="173">
        <v>11152</v>
      </c>
      <c r="J9" s="187">
        <v>121</v>
      </c>
      <c r="K9" s="187">
        <v>102</v>
      </c>
      <c r="M9" s="86" t="s">
        <v>781</v>
      </c>
      <c r="N9" s="87">
        <v>55</v>
      </c>
    </row>
    <row r="10" spans="1:14" x14ac:dyDescent="0.25">
      <c r="A10" s="184">
        <v>51008</v>
      </c>
      <c r="B10" s="72" t="s">
        <v>162</v>
      </c>
      <c r="C10" s="74" t="s">
        <v>163</v>
      </c>
      <c r="D10" s="184">
        <v>1</v>
      </c>
      <c r="E10" s="76">
        <v>20</v>
      </c>
      <c r="F10" s="184">
        <v>1001</v>
      </c>
      <c r="G10" s="184">
        <v>100</v>
      </c>
      <c r="H10" s="184">
        <v>5100</v>
      </c>
      <c r="I10" s="173">
        <v>422</v>
      </c>
      <c r="J10" s="187">
        <v>121</v>
      </c>
      <c r="K10" s="187">
        <v>101</v>
      </c>
      <c r="M10" s="86" t="s">
        <v>782</v>
      </c>
      <c r="N10" s="87">
        <v>60</v>
      </c>
    </row>
    <row r="11" spans="1:14" x14ac:dyDescent="0.25">
      <c r="A11" s="184">
        <v>51009</v>
      </c>
      <c r="B11" s="72" t="s">
        <v>166</v>
      </c>
      <c r="C11" s="74" t="s">
        <v>837</v>
      </c>
      <c r="D11" s="184">
        <v>1</v>
      </c>
      <c r="E11" s="76">
        <v>10</v>
      </c>
      <c r="F11" s="184">
        <v>1001</v>
      </c>
      <c r="G11" s="184">
        <v>100</v>
      </c>
      <c r="H11" s="184">
        <v>5100</v>
      </c>
      <c r="I11" s="173">
        <v>1001</v>
      </c>
      <c r="J11" s="187">
        <v>121</v>
      </c>
      <c r="K11" s="187">
        <v>102</v>
      </c>
      <c r="M11" s="86" t="s">
        <v>783</v>
      </c>
      <c r="N11" s="87">
        <v>65</v>
      </c>
    </row>
    <row r="12" spans="1:14" x14ac:dyDescent="0.25">
      <c r="A12" s="184">
        <v>51010</v>
      </c>
      <c r="B12" s="72" t="s">
        <v>167</v>
      </c>
      <c r="C12" s="74" t="s">
        <v>168</v>
      </c>
      <c r="D12" s="184">
        <v>1</v>
      </c>
      <c r="E12" s="76">
        <v>10</v>
      </c>
      <c r="F12" s="184">
        <v>1001</v>
      </c>
      <c r="G12" s="184">
        <v>100</v>
      </c>
      <c r="H12" s="184">
        <v>5100</v>
      </c>
      <c r="I12" s="173">
        <v>1001</v>
      </c>
      <c r="J12" s="187">
        <v>121</v>
      </c>
      <c r="K12" s="187">
        <v>130</v>
      </c>
      <c r="M12" s="86" t="s">
        <v>784</v>
      </c>
      <c r="N12" s="87">
        <v>70</v>
      </c>
    </row>
    <row r="13" spans="1:14" x14ac:dyDescent="0.25">
      <c r="A13" s="184">
        <v>51011</v>
      </c>
      <c r="B13" s="72" t="s">
        <v>169</v>
      </c>
      <c r="C13" s="74" t="s">
        <v>170</v>
      </c>
      <c r="D13" s="184">
        <v>1</v>
      </c>
      <c r="E13" s="76">
        <v>10</v>
      </c>
      <c r="F13" s="184">
        <v>1001</v>
      </c>
      <c r="G13" s="184">
        <v>100</v>
      </c>
      <c r="H13" s="184">
        <v>5100</v>
      </c>
      <c r="I13" s="173">
        <v>1001</v>
      </c>
      <c r="J13" s="187">
        <v>121</v>
      </c>
      <c r="K13" s="187">
        <v>130</v>
      </c>
      <c r="M13" s="86" t="s">
        <v>785</v>
      </c>
      <c r="N13" s="87">
        <v>75</v>
      </c>
    </row>
    <row r="14" spans="1:14" x14ac:dyDescent="0.25">
      <c r="A14" s="184">
        <v>51012</v>
      </c>
      <c r="B14" s="72" t="s">
        <v>171</v>
      </c>
      <c r="C14" s="74" t="s">
        <v>172</v>
      </c>
      <c r="D14" s="184">
        <v>1</v>
      </c>
      <c r="E14" s="76">
        <v>30</v>
      </c>
      <c r="F14" s="184">
        <v>1001</v>
      </c>
      <c r="G14" s="184">
        <v>100</v>
      </c>
      <c r="H14" s="184">
        <v>5100</v>
      </c>
      <c r="I14" s="173">
        <v>1154</v>
      </c>
      <c r="J14" s="187">
        <v>121</v>
      </c>
      <c r="K14" s="187">
        <v>130</v>
      </c>
      <c r="M14" s="86" t="s">
        <v>786</v>
      </c>
      <c r="N14" s="87">
        <v>80</v>
      </c>
    </row>
    <row r="15" spans="1:14" x14ac:dyDescent="0.25">
      <c r="A15" s="184">
        <v>51013</v>
      </c>
      <c r="B15" s="72" t="s">
        <v>173</v>
      </c>
      <c r="C15" s="74" t="s">
        <v>174</v>
      </c>
      <c r="D15" s="184">
        <v>1</v>
      </c>
      <c r="E15" s="76">
        <v>10</v>
      </c>
      <c r="F15" s="184">
        <v>1001</v>
      </c>
      <c r="G15" s="184">
        <v>100</v>
      </c>
      <c r="H15" s="184">
        <v>5100</v>
      </c>
      <c r="I15" s="173">
        <v>1001</v>
      </c>
      <c r="J15" s="187">
        <v>121</v>
      </c>
      <c r="K15" s="187">
        <v>130</v>
      </c>
      <c r="M15" s="86" t="s">
        <v>787</v>
      </c>
      <c r="N15" s="87">
        <v>90</v>
      </c>
    </row>
    <row r="16" spans="1:14" x14ac:dyDescent="0.25">
      <c r="A16" s="184">
        <v>51014</v>
      </c>
      <c r="B16" s="72" t="s">
        <v>167</v>
      </c>
      <c r="C16" s="74" t="s">
        <v>168</v>
      </c>
      <c r="D16" s="184">
        <v>1</v>
      </c>
      <c r="E16" s="76">
        <v>30</v>
      </c>
      <c r="F16" s="184">
        <v>1001</v>
      </c>
      <c r="G16" s="184">
        <v>100</v>
      </c>
      <c r="H16" s="184">
        <v>5100</v>
      </c>
      <c r="I16" s="173">
        <v>1154</v>
      </c>
      <c r="J16" s="187">
        <v>121</v>
      </c>
      <c r="K16" s="187">
        <v>130</v>
      </c>
      <c r="M16" s="86" t="s">
        <v>788</v>
      </c>
      <c r="N16" s="87">
        <v>100</v>
      </c>
    </row>
    <row r="17" spans="1:14" x14ac:dyDescent="0.25">
      <c r="A17" s="184">
        <v>51015</v>
      </c>
      <c r="B17" s="72" t="s">
        <v>175</v>
      </c>
      <c r="C17" s="74" t="s">
        <v>176</v>
      </c>
      <c r="D17" s="184">
        <v>1</v>
      </c>
      <c r="E17" s="76">
        <v>30</v>
      </c>
      <c r="F17" s="184">
        <v>1122</v>
      </c>
      <c r="G17" s="184">
        <v>422</v>
      </c>
      <c r="H17" s="184">
        <v>5100</v>
      </c>
      <c r="I17" s="173">
        <v>418082</v>
      </c>
      <c r="J17" s="187">
        <v>121</v>
      </c>
      <c r="K17" s="187">
        <v>101</v>
      </c>
      <c r="M17" s="86" t="s">
        <v>789</v>
      </c>
      <c r="N17" s="87">
        <v>110</v>
      </c>
    </row>
    <row r="18" spans="1:14" x14ac:dyDescent="0.25">
      <c r="A18" s="184">
        <v>51016</v>
      </c>
      <c r="B18" s="72" t="s">
        <v>175</v>
      </c>
      <c r="C18" s="74" t="s">
        <v>176</v>
      </c>
      <c r="D18" s="184">
        <v>1</v>
      </c>
      <c r="E18" s="76">
        <v>40</v>
      </c>
      <c r="F18" s="184">
        <v>1122</v>
      </c>
      <c r="G18" s="184">
        <v>422</v>
      </c>
      <c r="H18" s="184">
        <v>5100</v>
      </c>
      <c r="I18" s="173">
        <v>418001</v>
      </c>
      <c r="J18" s="187">
        <v>121</v>
      </c>
      <c r="K18" s="187">
        <v>101</v>
      </c>
      <c r="M18" s="86" t="s">
        <v>790</v>
      </c>
      <c r="N18" s="87">
        <v>140</v>
      </c>
    </row>
    <row r="19" spans="1:14" x14ac:dyDescent="0.25">
      <c r="A19" s="184">
        <v>51017</v>
      </c>
      <c r="B19" s="72" t="s">
        <v>175</v>
      </c>
      <c r="C19" s="74" t="s">
        <v>176</v>
      </c>
      <c r="D19" s="184">
        <v>1</v>
      </c>
      <c r="E19" s="76">
        <v>40</v>
      </c>
      <c r="F19" s="184">
        <v>1122</v>
      </c>
      <c r="G19" s="184">
        <v>422</v>
      </c>
      <c r="H19" s="184">
        <v>5100</v>
      </c>
      <c r="I19" s="173">
        <v>418001</v>
      </c>
      <c r="J19" s="187">
        <v>121</v>
      </c>
      <c r="K19" s="187">
        <v>102</v>
      </c>
      <c r="M19" s="86" t="s">
        <v>791</v>
      </c>
      <c r="N19" s="87">
        <v>150</v>
      </c>
    </row>
    <row r="20" spans="1:14" x14ac:dyDescent="0.25">
      <c r="A20" s="184">
        <v>51018</v>
      </c>
      <c r="B20" s="72" t="s">
        <v>838</v>
      </c>
      <c r="C20" s="74" t="s">
        <v>839</v>
      </c>
      <c r="D20" s="184">
        <v>1</v>
      </c>
      <c r="E20" s="76">
        <v>30</v>
      </c>
      <c r="F20" s="184">
        <v>1001</v>
      </c>
      <c r="G20" s="184">
        <v>100</v>
      </c>
      <c r="H20" s="184">
        <v>5100</v>
      </c>
      <c r="I20" s="173">
        <v>1001</v>
      </c>
      <c r="J20" s="187">
        <v>121</v>
      </c>
      <c r="K20" s="187">
        <v>101</v>
      </c>
      <c r="M20" s="86" t="s">
        <v>792</v>
      </c>
      <c r="N20" s="87">
        <v>160</v>
      </c>
    </row>
    <row r="21" spans="1:14" x14ac:dyDescent="0.25">
      <c r="A21" s="184">
        <v>51019</v>
      </c>
      <c r="B21" s="72" t="s">
        <v>177</v>
      </c>
      <c r="C21" s="74" t="s">
        <v>840</v>
      </c>
      <c r="D21" s="184">
        <v>1</v>
      </c>
      <c r="E21" s="76">
        <v>30</v>
      </c>
      <c r="F21" s="184">
        <v>1001</v>
      </c>
      <c r="G21" s="184">
        <v>100</v>
      </c>
      <c r="H21" s="184">
        <v>5100</v>
      </c>
      <c r="I21" s="173">
        <v>1141</v>
      </c>
      <c r="J21" s="187">
        <v>121</v>
      </c>
      <c r="K21" s="187">
        <v>101</v>
      </c>
      <c r="M21" s="86" t="s">
        <v>793</v>
      </c>
      <c r="N21" s="87">
        <v>200</v>
      </c>
    </row>
    <row r="22" spans="1:14" x14ac:dyDescent="0.25">
      <c r="A22" s="184">
        <v>51020</v>
      </c>
      <c r="B22" s="72" t="s">
        <v>841</v>
      </c>
      <c r="C22" s="74" t="s">
        <v>842</v>
      </c>
      <c r="D22" s="184">
        <v>1</v>
      </c>
      <c r="E22" s="76">
        <v>30</v>
      </c>
      <c r="F22" s="184">
        <v>1001</v>
      </c>
      <c r="G22" s="184">
        <v>100</v>
      </c>
      <c r="H22" s="184">
        <v>5100</v>
      </c>
      <c r="I22" s="173">
        <v>1001</v>
      </c>
      <c r="J22" s="187">
        <v>121</v>
      </c>
      <c r="K22" s="187">
        <v>101</v>
      </c>
      <c r="M22" s="86" t="s">
        <v>794</v>
      </c>
      <c r="N22" s="87">
        <v>250</v>
      </c>
    </row>
    <row r="23" spans="1:14" x14ac:dyDescent="0.25">
      <c r="A23" s="184">
        <v>51021</v>
      </c>
      <c r="B23" s="72" t="s">
        <v>178</v>
      </c>
      <c r="C23" s="74" t="s">
        <v>22</v>
      </c>
      <c r="D23" s="184">
        <v>1</v>
      </c>
      <c r="E23" s="76">
        <v>30</v>
      </c>
      <c r="F23" s="184">
        <v>1001</v>
      </c>
      <c r="G23" s="184">
        <v>100</v>
      </c>
      <c r="H23" s="184">
        <v>5100</v>
      </c>
      <c r="I23" s="173">
        <v>424</v>
      </c>
      <c r="J23" s="187">
        <v>121</v>
      </c>
      <c r="K23" s="187">
        <v>101</v>
      </c>
      <c r="M23" s="86" t="s">
        <v>795</v>
      </c>
      <c r="N23" s="87">
        <v>510</v>
      </c>
    </row>
    <row r="24" spans="1:14" x14ac:dyDescent="0.25">
      <c r="A24" s="184">
        <v>51022</v>
      </c>
      <c r="B24" s="72" t="s">
        <v>178</v>
      </c>
      <c r="C24" s="74" t="s">
        <v>22</v>
      </c>
      <c r="D24" s="184">
        <v>1</v>
      </c>
      <c r="E24" s="76">
        <v>30</v>
      </c>
      <c r="F24" s="184">
        <v>1001</v>
      </c>
      <c r="G24" s="184">
        <v>100</v>
      </c>
      <c r="H24" s="184">
        <v>5100</v>
      </c>
      <c r="I24" s="173">
        <v>11141</v>
      </c>
      <c r="J24" s="187">
        <v>121</v>
      </c>
      <c r="K24" s="187">
        <v>101</v>
      </c>
      <c r="M24" s="86" t="s">
        <v>796</v>
      </c>
      <c r="N24" s="87">
        <v>520</v>
      </c>
    </row>
    <row r="25" spans="1:14" x14ac:dyDescent="0.25">
      <c r="A25" s="184">
        <v>51023</v>
      </c>
      <c r="B25" s="72" t="s">
        <v>179</v>
      </c>
      <c r="C25" s="74" t="s">
        <v>180</v>
      </c>
      <c r="D25" s="184">
        <v>1</v>
      </c>
      <c r="E25" s="76">
        <v>30</v>
      </c>
      <c r="F25" s="184">
        <v>1001</v>
      </c>
      <c r="G25" s="184">
        <v>100</v>
      </c>
      <c r="H25" s="184">
        <v>5100</v>
      </c>
      <c r="I25" s="173">
        <v>416</v>
      </c>
      <c r="J25" s="187">
        <v>121</v>
      </c>
      <c r="K25" s="187">
        <v>101</v>
      </c>
      <c r="M25" s="86" t="s">
        <v>797</v>
      </c>
      <c r="N25" s="87">
        <v>530</v>
      </c>
    </row>
    <row r="26" spans="1:14" x14ac:dyDescent="0.25">
      <c r="A26" s="184">
        <v>51024</v>
      </c>
      <c r="B26" s="72" t="s">
        <v>179</v>
      </c>
      <c r="C26" s="74" t="s">
        <v>180</v>
      </c>
      <c r="D26" s="184">
        <v>1</v>
      </c>
      <c r="E26" s="76">
        <v>30</v>
      </c>
      <c r="F26" s="184">
        <v>1001</v>
      </c>
      <c r="G26" s="184">
        <v>100</v>
      </c>
      <c r="H26" s="184">
        <v>5100</v>
      </c>
      <c r="I26" s="173">
        <v>11142</v>
      </c>
      <c r="J26" s="187">
        <v>121</v>
      </c>
      <c r="K26" s="187">
        <v>101</v>
      </c>
      <c r="M26" s="86" t="s">
        <v>798</v>
      </c>
      <c r="N26" s="87">
        <v>540</v>
      </c>
    </row>
    <row r="27" spans="1:14" x14ac:dyDescent="0.25">
      <c r="A27" s="184">
        <v>51025</v>
      </c>
      <c r="B27" s="72" t="s">
        <v>1046</v>
      </c>
      <c r="C27" s="74" t="s">
        <v>1047</v>
      </c>
      <c r="D27" s="184">
        <v>1</v>
      </c>
      <c r="E27" s="76">
        <v>30</v>
      </c>
      <c r="F27" s="184">
        <v>1001</v>
      </c>
      <c r="G27" s="184">
        <v>100</v>
      </c>
      <c r="H27" s="184">
        <v>5100</v>
      </c>
      <c r="I27" s="173">
        <v>593</v>
      </c>
      <c r="J27" s="187">
        <v>121</v>
      </c>
      <c r="K27" s="187" t="s">
        <v>159</v>
      </c>
      <c r="M27" s="86" t="s">
        <v>799</v>
      </c>
      <c r="N27" s="87">
        <v>550</v>
      </c>
    </row>
    <row r="28" spans="1:14" x14ac:dyDescent="0.25">
      <c r="A28" s="184">
        <v>51027</v>
      </c>
      <c r="B28" s="72" t="s">
        <v>1046</v>
      </c>
      <c r="C28" s="74" t="s">
        <v>1047</v>
      </c>
      <c r="D28" s="184">
        <v>1</v>
      </c>
      <c r="E28" s="76">
        <v>30</v>
      </c>
      <c r="F28" s="184">
        <v>1001</v>
      </c>
      <c r="G28" s="184">
        <v>422</v>
      </c>
      <c r="H28" s="184">
        <v>5100</v>
      </c>
      <c r="I28" s="173">
        <v>421076</v>
      </c>
      <c r="J28" s="187">
        <v>121</v>
      </c>
      <c r="K28" s="187">
        <v>0</v>
      </c>
      <c r="M28" s="86" t="s">
        <v>800</v>
      </c>
      <c r="N28" s="87">
        <v>560</v>
      </c>
    </row>
    <row r="29" spans="1:14" x14ac:dyDescent="0.25">
      <c r="A29" s="184">
        <v>51028</v>
      </c>
      <c r="B29" s="72" t="s">
        <v>843</v>
      </c>
      <c r="C29" s="74" t="s">
        <v>844</v>
      </c>
      <c r="D29" s="184">
        <v>1</v>
      </c>
      <c r="E29" s="76">
        <v>30</v>
      </c>
      <c r="F29" s="184">
        <v>1001</v>
      </c>
      <c r="G29" s="184">
        <v>422</v>
      </c>
      <c r="H29" s="184">
        <v>5100</v>
      </c>
      <c r="I29" s="173">
        <v>419078</v>
      </c>
      <c r="J29" s="187">
        <v>121</v>
      </c>
      <c r="K29" s="187">
        <v>101</v>
      </c>
      <c r="M29" s="86" t="s">
        <v>793</v>
      </c>
      <c r="N29" s="87">
        <v>700</v>
      </c>
    </row>
    <row r="30" spans="1:14" x14ac:dyDescent="0.25">
      <c r="A30" s="184">
        <v>51029</v>
      </c>
      <c r="B30" s="72" t="s">
        <v>181</v>
      </c>
      <c r="C30" s="74" t="s">
        <v>805</v>
      </c>
      <c r="D30" s="184">
        <v>1</v>
      </c>
      <c r="E30" s="76">
        <v>20</v>
      </c>
      <c r="F30" s="184">
        <v>1001</v>
      </c>
      <c r="G30" s="184">
        <v>100</v>
      </c>
      <c r="H30" s="184">
        <v>5100</v>
      </c>
      <c r="I30" s="173">
        <v>38</v>
      </c>
      <c r="J30" s="187">
        <v>121</v>
      </c>
      <c r="K30" s="187">
        <v>101</v>
      </c>
      <c r="M30" s="86" t="s">
        <v>801</v>
      </c>
      <c r="N30" s="87">
        <v>900</v>
      </c>
    </row>
    <row r="31" spans="1:14" x14ac:dyDescent="0.25">
      <c r="A31" s="184">
        <v>51030</v>
      </c>
      <c r="B31" s="72" t="s">
        <v>843</v>
      </c>
      <c r="C31" s="74" t="s">
        <v>844</v>
      </c>
      <c r="D31" s="184">
        <v>1</v>
      </c>
      <c r="E31" s="76">
        <v>30</v>
      </c>
      <c r="F31" s="184">
        <v>1001</v>
      </c>
      <c r="G31" s="184">
        <v>100</v>
      </c>
      <c r="H31" s="184">
        <v>5100</v>
      </c>
      <c r="I31" s="173">
        <v>1001</v>
      </c>
      <c r="J31" s="187">
        <v>121</v>
      </c>
      <c r="K31" s="187" t="s">
        <v>159</v>
      </c>
      <c r="M31" s="86" t="s">
        <v>802</v>
      </c>
      <c r="N31" s="87">
        <v>910</v>
      </c>
    </row>
    <row r="32" spans="1:14" x14ac:dyDescent="0.25">
      <c r="A32" s="184">
        <v>51031</v>
      </c>
      <c r="B32" s="72" t="s">
        <v>182</v>
      </c>
      <c r="C32" s="74" t="s">
        <v>183</v>
      </c>
      <c r="D32" s="184">
        <v>1</v>
      </c>
      <c r="E32" s="76">
        <v>30</v>
      </c>
      <c r="F32" s="184">
        <v>1001</v>
      </c>
      <c r="G32" s="184">
        <v>100</v>
      </c>
      <c r="H32" s="184">
        <v>5100</v>
      </c>
      <c r="I32" s="173">
        <v>1652</v>
      </c>
      <c r="J32" s="187">
        <v>121</v>
      </c>
      <c r="K32" s="187">
        <v>102</v>
      </c>
      <c r="M32" s="86" t="s">
        <v>803</v>
      </c>
      <c r="N32" s="87">
        <v>920</v>
      </c>
    </row>
    <row r="33" spans="1:14" x14ac:dyDescent="0.25">
      <c r="A33" s="184">
        <v>51032</v>
      </c>
      <c r="B33" s="72" t="s">
        <v>175</v>
      </c>
      <c r="C33" s="74" t="s">
        <v>176</v>
      </c>
      <c r="D33" s="184">
        <v>1</v>
      </c>
      <c r="E33" s="76">
        <v>40</v>
      </c>
      <c r="F33" s="184">
        <v>1122</v>
      </c>
      <c r="G33" s="184">
        <v>422</v>
      </c>
      <c r="H33" s="184">
        <v>5100</v>
      </c>
      <c r="I33" s="173">
        <v>418001</v>
      </c>
      <c r="J33" s="187">
        <v>121</v>
      </c>
      <c r="K33" s="187">
        <v>102</v>
      </c>
      <c r="M33" s="86" t="s">
        <v>804</v>
      </c>
      <c r="N33" s="87">
        <v>930</v>
      </c>
    </row>
    <row r="34" spans="1:14" x14ac:dyDescent="0.25">
      <c r="A34" s="184">
        <v>51033</v>
      </c>
      <c r="B34" s="72" t="s">
        <v>175</v>
      </c>
      <c r="C34" s="74" t="s">
        <v>176</v>
      </c>
      <c r="D34" s="184">
        <v>1</v>
      </c>
      <c r="E34" s="76">
        <v>40</v>
      </c>
      <c r="F34" s="184">
        <v>1122</v>
      </c>
      <c r="G34" s="184">
        <v>422</v>
      </c>
      <c r="H34" s="184">
        <v>5100</v>
      </c>
      <c r="I34" s="173">
        <v>418001</v>
      </c>
      <c r="J34" s="187">
        <v>121</v>
      </c>
      <c r="K34" s="187">
        <v>103</v>
      </c>
    </row>
    <row r="35" spans="1:14" x14ac:dyDescent="0.25">
      <c r="A35" s="184">
        <v>51034</v>
      </c>
      <c r="B35" s="72" t="s">
        <v>160</v>
      </c>
      <c r="C35" s="74" t="s">
        <v>161</v>
      </c>
      <c r="D35" s="184">
        <v>1</v>
      </c>
      <c r="E35" s="76">
        <v>30</v>
      </c>
      <c r="F35" s="184">
        <v>1001</v>
      </c>
      <c r="G35" s="184">
        <v>100</v>
      </c>
      <c r="H35" s="184">
        <v>5100</v>
      </c>
      <c r="I35" s="173">
        <v>422</v>
      </c>
      <c r="J35" s="187">
        <v>121</v>
      </c>
      <c r="K35" s="187">
        <v>102</v>
      </c>
      <c r="M35" s="88" t="s">
        <v>1045</v>
      </c>
      <c r="N35" s="89"/>
    </row>
    <row r="36" spans="1:14" x14ac:dyDescent="0.25">
      <c r="A36" s="184">
        <v>51035</v>
      </c>
      <c r="B36" s="72" t="s">
        <v>164</v>
      </c>
      <c r="C36" s="74" t="s">
        <v>165</v>
      </c>
      <c r="D36" s="184">
        <v>1</v>
      </c>
      <c r="E36" s="76">
        <v>30</v>
      </c>
      <c r="F36" s="184">
        <v>1001</v>
      </c>
      <c r="G36" s="184">
        <v>100</v>
      </c>
      <c r="H36" s="184">
        <v>5100</v>
      </c>
      <c r="I36" s="173">
        <v>440</v>
      </c>
      <c r="J36" s="187">
        <v>121</v>
      </c>
      <c r="K36" s="187">
        <v>103</v>
      </c>
    </row>
    <row r="37" spans="1:14" x14ac:dyDescent="0.25">
      <c r="A37" s="184">
        <v>51037</v>
      </c>
      <c r="B37" s="72" t="s">
        <v>184</v>
      </c>
      <c r="C37" s="74" t="s">
        <v>185</v>
      </c>
      <c r="D37" s="184">
        <v>1</v>
      </c>
      <c r="E37" s="76">
        <v>30</v>
      </c>
      <c r="F37" s="184">
        <v>1001</v>
      </c>
      <c r="G37" s="184">
        <v>100</v>
      </c>
      <c r="H37" s="184">
        <v>5100</v>
      </c>
      <c r="I37" s="173">
        <v>1241</v>
      </c>
      <c r="J37" s="187">
        <v>121</v>
      </c>
      <c r="K37" s="187">
        <v>103</v>
      </c>
    </row>
    <row r="38" spans="1:14" x14ac:dyDescent="0.25">
      <c r="A38" s="184">
        <v>51038</v>
      </c>
      <c r="B38" s="72" t="s">
        <v>186</v>
      </c>
      <c r="C38" s="74" t="s">
        <v>187</v>
      </c>
      <c r="D38" s="184">
        <v>1</v>
      </c>
      <c r="E38" s="76">
        <v>30</v>
      </c>
      <c r="F38" s="184">
        <v>1001</v>
      </c>
      <c r="G38" s="184">
        <v>100</v>
      </c>
      <c r="H38" s="184">
        <v>5100</v>
      </c>
      <c r="I38" s="173">
        <v>1093</v>
      </c>
      <c r="J38" s="187">
        <v>121</v>
      </c>
      <c r="K38" s="187">
        <v>103</v>
      </c>
    </row>
    <row r="39" spans="1:14" x14ac:dyDescent="0.25">
      <c r="A39" s="184">
        <v>51039</v>
      </c>
      <c r="B39" s="72" t="s">
        <v>845</v>
      </c>
      <c r="C39" s="74" t="s">
        <v>846</v>
      </c>
      <c r="D39" s="184">
        <v>1</v>
      </c>
      <c r="E39" s="76">
        <v>30</v>
      </c>
      <c r="F39" s="184">
        <v>1001</v>
      </c>
      <c r="G39" s="184">
        <v>100</v>
      </c>
      <c r="H39" s="184">
        <v>5100</v>
      </c>
      <c r="I39" s="173">
        <v>1001</v>
      </c>
      <c r="J39" s="187">
        <v>121</v>
      </c>
      <c r="K39" s="187">
        <v>103</v>
      </c>
    </row>
    <row r="40" spans="1:14" x14ac:dyDescent="0.25">
      <c r="A40" s="184">
        <v>51040</v>
      </c>
      <c r="B40" s="72" t="s">
        <v>164</v>
      </c>
      <c r="C40" s="74" t="s">
        <v>165</v>
      </c>
      <c r="D40" s="184">
        <v>1</v>
      </c>
      <c r="E40" s="76">
        <v>20</v>
      </c>
      <c r="F40" s="184">
        <v>1001</v>
      </c>
      <c r="G40" s="184">
        <v>100</v>
      </c>
      <c r="H40" s="184">
        <v>5100</v>
      </c>
      <c r="I40" s="173">
        <v>11152</v>
      </c>
      <c r="J40" s="187">
        <v>121</v>
      </c>
      <c r="K40" s="187">
        <v>103</v>
      </c>
    </row>
    <row r="41" spans="1:14" x14ac:dyDescent="0.25">
      <c r="A41" s="184">
        <v>51041</v>
      </c>
      <c r="B41" s="72" t="s">
        <v>164</v>
      </c>
      <c r="C41" s="74" t="s">
        <v>165</v>
      </c>
      <c r="D41" s="184">
        <v>1</v>
      </c>
      <c r="E41" s="76">
        <v>20</v>
      </c>
      <c r="F41" s="184">
        <v>1001</v>
      </c>
      <c r="G41" s="184">
        <v>100</v>
      </c>
      <c r="H41" s="184">
        <v>5100</v>
      </c>
      <c r="I41" s="173">
        <v>1001</v>
      </c>
      <c r="J41" s="187">
        <v>121</v>
      </c>
      <c r="K41" s="187">
        <v>103</v>
      </c>
    </row>
    <row r="42" spans="1:14" x14ac:dyDescent="0.25">
      <c r="A42" s="184">
        <v>51042</v>
      </c>
      <c r="B42" s="72" t="s">
        <v>164</v>
      </c>
      <c r="C42" s="74" t="s">
        <v>165</v>
      </c>
      <c r="D42" s="184">
        <v>1</v>
      </c>
      <c r="E42" s="76">
        <v>30</v>
      </c>
      <c r="F42" s="184">
        <v>1001</v>
      </c>
      <c r="G42" s="184">
        <v>100</v>
      </c>
      <c r="H42" s="184">
        <v>5100</v>
      </c>
      <c r="I42" s="173">
        <v>1829</v>
      </c>
      <c r="J42" s="187">
        <v>121</v>
      </c>
      <c r="K42" s="187">
        <v>103</v>
      </c>
    </row>
    <row r="43" spans="1:14" x14ac:dyDescent="0.25">
      <c r="A43" s="184">
        <v>51045</v>
      </c>
      <c r="B43" s="72" t="s">
        <v>188</v>
      </c>
      <c r="C43" s="74" t="s">
        <v>806</v>
      </c>
      <c r="D43" s="184">
        <v>1</v>
      </c>
      <c r="E43" s="76">
        <v>30</v>
      </c>
      <c r="F43" s="184">
        <v>1001</v>
      </c>
      <c r="G43" s="184">
        <v>100</v>
      </c>
      <c r="H43" s="184">
        <v>5100</v>
      </c>
      <c r="I43" s="173">
        <v>1126</v>
      </c>
      <c r="J43" s="187">
        <v>121</v>
      </c>
      <c r="K43" s="187">
        <v>101</v>
      </c>
    </row>
    <row r="44" spans="1:14" x14ac:dyDescent="0.25">
      <c r="A44" s="184">
        <v>51046</v>
      </c>
      <c r="B44" s="72" t="s">
        <v>188</v>
      </c>
      <c r="C44" s="74" t="s">
        <v>806</v>
      </c>
      <c r="D44" s="184">
        <v>1</v>
      </c>
      <c r="E44" s="76">
        <v>30</v>
      </c>
      <c r="F44" s="184">
        <v>1001</v>
      </c>
      <c r="G44" s="184">
        <v>100</v>
      </c>
      <c r="H44" s="184">
        <v>5100</v>
      </c>
      <c r="I44" s="173">
        <v>1126</v>
      </c>
      <c r="J44" s="187">
        <v>121</v>
      </c>
      <c r="K44" s="187">
        <v>102</v>
      </c>
    </row>
    <row r="45" spans="1:14" x14ac:dyDescent="0.25">
      <c r="A45" s="184">
        <v>51047</v>
      </c>
      <c r="B45" s="72" t="s">
        <v>189</v>
      </c>
      <c r="C45" s="74" t="s">
        <v>807</v>
      </c>
      <c r="D45" s="184">
        <v>1</v>
      </c>
      <c r="E45" s="76">
        <v>30</v>
      </c>
      <c r="F45" s="184">
        <v>1001</v>
      </c>
      <c r="G45" s="184">
        <v>100</v>
      </c>
      <c r="H45" s="184">
        <v>5100</v>
      </c>
      <c r="I45" s="173">
        <v>1126</v>
      </c>
      <c r="J45" s="187">
        <v>121</v>
      </c>
      <c r="K45" s="187">
        <v>103</v>
      </c>
    </row>
    <row r="46" spans="1:14" x14ac:dyDescent="0.25">
      <c r="A46" s="184">
        <v>51050</v>
      </c>
      <c r="B46" s="72" t="s">
        <v>190</v>
      </c>
      <c r="C46" s="74" t="s">
        <v>191</v>
      </c>
      <c r="D46" s="184">
        <v>1</v>
      </c>
      <c r="E46" s="76">
        <v>20</v>
      </c>
      <c r="F46" s="184">
        <v>1003</v>
      </c>
      <c r="G46" s="184">
        <v>100</v>
      </c>
      <c r="H46" s="184">
        <v>5100</v>
      </c>
      <c r="I46" s="173">
        <v>1001</v>
      </c>
      <c r="J46" s="187">
        <v>121</v>
      </c>
      <c r="K46" s="187">
        <v>103</v>
      </c>
    </row>
    <row r="47" spans="1:14" x14ac:dyDescent="0.25">
      <c r="A47" s="184">
        <v>51052</v>
      </c>
      <c r="B47" s="72" t="s">
        <v>190</v>
      </c>
      <c r="C47" s="74" t="s">
        <v>191</v>
      </c>
      <c r="D47" s="184">
        <v>1</v>
      </c>
      <c r="E47" s="76">
        <v>20</v>
      </c>
      <c r="F47" s="184">
        <v>1003</v>
      </c>
      <c r="G47" s="184">
        <v>100</v>
      </c>
      <c r="H47" s="184">
        <v>5100</v>
      </c>
      <c r="I47" s="173">
        <v>1001</v>
      </c>
      <c r="J47" s="187">
        <v>121</v>
      </c>
      <c r="K47" s="187">
        <v>103</v>
      </c>
    </row>
    <row r="48" spans="1:14" x14ac:dyDescent="0.25">
      <c r="A48" s="184">
        <v>51053</v>
      </c>
      <c r="B48" s="72" t="s">
        <v>162</v>
      </c>
      <c r="C48" s="74" t="s">
        <v>163</v>
      </c>
      <c r="D48" s="184">
        <v>1</v>
      </c>
      <c r="E48" s="76">
        <v>10</v>
      </c>
      <c r="F48" s="184">
        <v>1001</v>
      </c>
      <c r="G48" s="184">
        <v>100</v>
      </c>
      <c r="H48" s="184">
        <v>5100</v>
      </c>
      <c r="I48" s="173">
        <v>556</v>
      </c>
      <c r="J48" s="187">
        <v>121</v>
      </c>
      <c r="K48" s="187">
        <v>102</v>
      </c>
    </row>
    <row r="49" spans="1:11" x14ac:dyDescent="0.25">
      <c r="A49" s="184">
        <v>51054</v>
      </c>
      <c r="B49" s="72" t="s">
        <v>157</v>
      </c>
      <c r="C49" s="74" t="s">
        <v>158</v>
      </c>
      <c r="D49" s="184">
        <v>1</v>
      </c>
      <c r="E49" s="76">
        <v>20</v>
      </c>
      <c r="F49" s="184">
        <v>1001</v>
      </c>
      <c r="G49" s="184">
        <v>443</v>
      </c>
      <c r="H49" s="184">
        <v>5100</v>
      </c>
      <c r="I49" s="173">
        <v>449011</v>
      </c>
      <c r="J49" s="187">
        <v>121</v>
      </c>
      <c r="K49" s="187">
        <v>101</v>
      </c>
    </row>
    <row r="50" spans="1:11" x14ac:dyDescent="0.25">
      <c r="A50" s="184">
        <v>51055</v>
      </c>
      <c r="B50" s="72" t="s">
        <v>160</v>
      </c>
      <c r="C50" s="74" t="s">
        <v>161</v>
      </c>
      <c r="D50" s="184">
        <v>1</v>
      </c>
      <c r="E50" s="76">
        <v>20</v>
      </c>
      <c r="F50" s="184">
        <v>1001</v>
      </c>
      <c r="G50" s="184">
        <v>443</v>
      </c>
      <c r="H50" s="184">
        <v>5100</v>
      </c>
      <c r="I50" s="173">
        <v>449011</v>
      </c>
      <c r="J50" s="187">
        <v>121</v>
      </c>
      <c r="K50" s="187">
        <v>102</v>
      </c>
    </row>
    <row r="51" spans="1:11" x14ac:dyDescent="0.25">
      <c r="A51" s="184">
        <v>51056</v>
      </c>
      <c r="B51" s="72" t="s">
        <v>162</v>
      </c>
      <c r="C51" s="74" t="s">
        <v>163</v>
      </c>
      <c r="D51" s="184">
        <v>1</v>
      </c>
      <c r="E51" s="76">
        <v>20</v>
      </c>
      <c r="F51" s="184">
        <v>1001</v>
      </c>
      <c r="G51" s="184">
        <v>443</v>
      </c>
      <c r="H51" s="184">
        <v>5100</v>
      </c>
      <c r="I51" s="173">
        <v>449011</v>
      </c>
      <c r="J51" s="187">
        <v>121</v>
      </c>
      <c r="K51" s="187">
        <v>102</v>
      </c>
    </row>
    <row r="52" spans="1:11" x14ac:dyDescent="0.25">
      <c r="A52" s="184">
        <v>51057</v>
      </c>
      <c r="B52" s="72" t="s">
        <v>164</v>
      </c>
      <c r="C52" s="74" t="s">
        <v>165</v>
      </c>
      <c r="D52" s="184">
        <v>1</v>
      </c>
      <c r="E52" s="76">
        <v>20</v>
      </c>
      <c r="F52" s="184">
        <v>1001</v>
      </c>
      <c r="G52" s="184">
        <v>443</v>
      </c>
      <c r="H52" s="184">
        <v>5100</v>
      </c>
      <c r="I52" s="173">
        <v>449011</v>
      </c>
      <c r="J52" s="187">
        <v>121</v>
      </c>
      <c r="K52" s="187">
        <v>103</v>
      </c>
    </row>
    <row r="53" spans="1:11" x14ac:dyDescent="0.25">
      <c r="A53" s="184">
        <v>51059</v>
      </c>
      <c r="B53" s="72" t="s">
        <v>192</v>
      </c>
      <c r="C53" s="74" t="s">
        <v>193</v>
      </c>
      <c r="D53" s="184">
        <v>1</v>
      </c>
      <c r="E53" s="76">
        <v>10</v>
      </c>
      <c r="F53" s="184">
        <v>1001</v>
      </c>
      <c r="G53" s="184">
        <v>100</v>
      </c>
      <c r="H53" s="184">
        <v>5100</v>
      </c>
      <c r="I53" s="173">
        <v>1001</v>
      </c>
      <c r="J53" s="187">
        <v>121</v>
      </c>
      <c r="K53" s="187">
        <v>103</v>
      </c>
    </row>
    <row r="54" spans="1:11" x14ac:dyDescent="0.25">
      <c r="A54" s="184">
        <v>51060</v>
      </c>
      <c r="B54" s="72" t="s">
        <v>194</v>
      </c>
      <c r="C54" s="74" t="s">
        <v>195</v>
      </c>
      <c r="D54" s="184">
        <v>1</v>
      </c>
      <c r="E54" s="76">
        <v>20</v>
      </c>
      <c r="F54" s="184">
        <v>1001</v>
      </c>
      <c r="G54" s="184">
        <v>100</v>
      </c>
      <c r="H54" s="184">
        <v>5100</v>
      </c>
      <c r="I54" s="173">
        <v>1990</v>
      </c>
      <c r="J54" s="187">
        <v>121</v>
      </c>
      <c r="K54" s="187">
        <v>101</v>
      </c>
    </row>
    <row r="55" spans="1:11" x14ac:dyDescent="0.25">
      <c r="A55" s="184">
        <v>51061</v>
      </c>
      <c r="B55" s="72" t="s">
        <v>194</v>
      </c>
      <c r="C55" s="74" t="s">
        <v>195</v>
      </c>
      <c r="D55" s="184">
        <v>1</v>
      </c>
      <c r="E55" s="76">
        <v>20</v>
      </c>
      <c r="F55" s="184">
        <v>1001</v>
      </c>
      <c r="G55" s="184">
        <v>100</v>
      </c>
      <c r="H55" s="184">
        <v>5100</v>
      </c>
      <c r="I55" s="173">
        <v>1990</v>
      </c>
      <c r="J55" s="187">
        <v>121</v>
      </c>
      <c r="K55" s="187">
        <v>102</v>
      </c>
    </row>
    <row r="56" spans="1:11" x14ac:dyDescent="0.25">
      <c r="A56" s="184">
        <v>51062</v>
      </c>
      <c r="B56" s="72" t="s">
        <v>194</v>
      </c>
      <c r="C56" s="74" t="s">
        <v>195</v>
      </c>
      <c r="D56" s="184">
        <v>1</v>
      </c>
      <c r="E56" s="76">
        <v>20</v>
      </c>
      <c r="F56" s="184">
        <v>1001</v>
      </c>
      <c r="G56" s="184">
        <v>100</v>
      </c>
      <c r="H56" s="184">
        <v>5100</v>
      </c>
      <c r="I56" s="173">
        <v>1990</v>
      </c>
      <c r="J56" s="187">
        <v>121</v>
      </c>
      <c r="K56" s="187">
        <v>102</v>
      </c>
    </row>
    <row r="57" spans="1:11" x14ac:dyDescent="0.25">
      <c r="A57" s="184">
        <v>51063</v>
      </c>
      <c r="B57" s="72" t="s">
        <v>194</v>
      </c>
      <c r="C57" s="74" t="s">
        <v>195</v>
      </c>
      <c r="D57" s="184">
        <v>1</v>
      </c>
      <c r="E57" s="76">
        <v>20</v>
      </c>
      <c r="F57" s="184">
        <v>1004</v>
      </c>
      <c r="G57" s="184">
        <v>100</v>
      </c>
      <c r="H57" s="184">
        <v>5100</v>
      </c>
      <c r="I57" s="173">
        <v>1990</v>
      </c>
      <c r="J57" s="187">
        <v>121</v>
      </c>
      <c r="K57" s="187">
        <v>103</v>
      </c>
    </row>
    <row r="58" spans="1:11" x14ac:dyDescent="0.25">
      <c r="A58" s="184">
        <v>51065</v>
      </c>
      <c r="B58" s="72" t="s">
        <v>1076</v>
      </c>
      <c r="C58" s="74" t="s">
        <v>1077</v>
      </c>
      <c r="D58" s="184">
        <v>1</v>
      </c>
      <c r="E58" s="76">
        <v>30</v>
      </c>
      <c r="F58" s="184">
        <v>1001</v>
      </c>
      <c r="G58" s="184">
        <v>100</v>
      </c>
      <c r="H58" s="184">
        <v>5100</v>
      </c>
      <c r="I58" s="173">
        <v>1001</v>
      </c>
      <c r="J58" s="187">
        <v>121</v>
      </c>
      <c r="K58" s="187">
        <v>111</v>
      </c>
    </row>
    <row r="59" spans="1:11" x14ac:dyDescent="0.25">
      <c r="A59" s="184">
        <v>51066</v>
      </c>
      <c r="B59" s="72" t="s">
        <v>1076</v>
      </c>
      <c r="C59" s="74" t="s">
        <v>1077</v>
      </c>
      <c r="D59" s="184">
        <v>1</v>
      </c>
      <c r="E59" s="76">
        <v>30</v>
      </c>
      <c r="F59" s="184">
        <v>1001</v>
      </c>
      <c r="G59" s="184">
        <v>100</v>
      </c>
      <c r="H59" s="184">
        <v>5100</v>
      </c>
      <c r="I59" s="173">
        <v>1001</v>
      </c>
      <c r="J59" s="187">
        <v>121</v>
      </c>
      <c r="K59" s="187">
        <v>102</v>
      </c>
    </row>
    <row r="60" spans="1:11" x14ac:dyDescent="0.25">
      <c r="A60" s="184">
        <v>51067</v>
      </c>
      <c r="B60" s="72" t="s">
        <v>196</v>
      </c>
      <c r="C60" s="74" t="s">
        <v>197</v>
      </c>
      <c r="D60" s="184">
        <v>1</v>
      </c>
      <c r="E60" s="76">
        <v>10</v>
      </c>
      <c r="F60" s="184">
        <v>1008</v>
      </c>
      <c r="G60" s="184">
        <v>100</v>
      </c>
      <c r="H60" s="184">
        <v>5100</v>
      </c>
      <c r="I60" s="173">
        <v>1001</v>
      </c>
      <c r="J60" s="187">
        <v>121</v>
      </c>
      <c r="K60" s="187">
        <v>102</v>
      </c>
    </row>
    <row r="61" spans="1:11" x14ac:dyDescent="0.25">
      <c r="A61" s="184">
        <v>51068</v>
      </c>
      <c r="B61" s="72" t="s">
        <v>198</v>
      </c>
      <c r="C61" s="74" t="s">
        <v>199</v>
      </c>
      <c r="D61" s="184">
        <v>1</v>
      </c>
      <c r="E61" s="76">
        <v>10</v>
      </c>
      <c r="F61" s="184">
        <v>1008</v>
      </c>
      <c r="G61" s="184">
        <v>100</v>
      </c>
      <c r="H61" s="184">
        <v>5100</v>
      </c>
      <c r="I61" s="173">
        <v>1001</v>
      </c>
      <c r="J61" s="187">
        <v>121</v>
      </c>
      <c r="K61" s="187">
        <v>103</v>
      </c>
    </row>
    <row r="62" spans="1:11" x14ac:dyDescent="0.25">
      <c r="A62" s="184">
        <v>51069</v>
      </c>
      <c r="B62" s="72" t="s">
        <v>200</v>
      </c>
      <c r="C62" s="74" t="s">
        <v>201</v>
      </c>
      <c r="D62" s="184">
        <v>1</v>
      </c>
      <c r="E62" s="76">
        <v>10</v>
      </c>
      <c r="F62" s="184">
        <v>1001</v>
      </c>
      <c r="G62" s="184">
        <v>100</v>
      </c>
      <c r="H62" s="184">
        <v>5100</v>
      </c>
      <c r="I62" s="173">
        <v>1001</v>
      </c>
      <c r="J62" s="187">
        <v>121</v>
      </c>
      <c r="K62" s="187">
        <v>103</v>
      </c>
    </row>
    <row r="63" spans="1:11" x14ac:dyDescent="0.25">
      <c r="A63" s="184">
        <v>51070</v>
      </c>
      <c r="B63" s="72" t="s">
        <v>179</v>
      </c>
      <c r="C63" s="74" t="s">
        <v>180</v>
      </c>
      <c r="D63" s="184">
        <v>1</v>
      </c>
      <c r="E63" s="76">
        <v>20</v>
      </c>
      <c r="F63" s="184">
        <v>1001</v>
      </c>
      <c r="G63" s="184">
        <v>422</v>
      </c>
      <c r="H63" s="184">
        <v>5100</v>
      </c>
      <c r="I63" s="173">
        <v>449014</v>
      </c>
      <c r="J63" s="187">
        <v>121</v>
      </c>
      <c r="K63" s="187" t="s">
        <v>159</v>
      </c>
    </row>
    <row r="64" spans="1:11" x14ac:dyDescent="0.25">
      <c r="A64" s="184">
        <v>51072</v>
      </c>
      <c r="B64" s="72" t="s">
        <v>162</v>
      </c>
      <c r="C64" s="74" t="s">
        <v>163</v>
      </c>
      <c r="D64" s="184">
        <v>1</v>
      </c>
      <c r="E64" s="76">
        <v>20</v>
      </c>
      <c r="F64" s="184">
        <v>1001</v>
      </c>
      <c r="G64" s="184">
        <v>100</v>
      </c>
      <c r="H64" s="184">
        <v>5100</v>
      </c>
      <c r="I64" s="173">
        <v>11230</v>
      </c>
      <c r="J64" s="187">
        <v>121</v>
      </c>
      <c r="K64" s="187" t="s">
        <v>159</v>
      </c>
    </row>
    <row r="65" spans="1:11" x14ac:dyDescent="0.25">
      <c r="A65" s="184">
        <v>51073</v>
      </c>
      <c r="B65" s="72" t="s">
        <v>164</v>
      </c>
      <c r="C65" s="74" t="s">
        <v>165</v>
      </c>
      <c r="D65" s="184">
        <v>1</v>
      </c>
      <c r="E65" s="76">
        <v>20</v>
      </c>
      <c r="F65" s="184">
        <v>1001</v>
      </c>
      <c r="G65" s="184">
        <v>100</v>
      </c>
      <c r="H65" s="184">
        <v>5100</v>
      </c>
      <c r="I65" s="173">
        <v>11230</v>
      </c>
      <c r="J65" s="187">
        <v>151</v>
      </c>
      <c r="K65" s="187" t="s">
        <v>159</v>
      </c>
    </row>
    <row r="66" spans="1:11" x14ac:dyDescent="0.25">
      <c r="A66" s="184">
        <v>51088</v>
      </c>
      <c r="B66" s="72" t="s">
        <v>157</v>
      </c>
      <c r="C66" s="74" t="s">
        <v>158</v>
      </c>
      <c r="D66" s="184">
        <v>1</v>
      </c>
      <c r="E66" s="76">
        <v>550</v>
      </c>
      <c r="F66" s="184">
        <v>1001</v>
      </c>
      <c r="G66" s="184">
        <v>100</v>
      </c>
      <c r="H66" s="184">
        <v>5100</v>
      </c>
      <c r="I66" s="173">
        <v>1735</v>
      </c>
      <c r="J66" s="187">
        <v>121</v>
      </c>
      <c r="K66" s="187">
        <v>101</v>
      </c>
    </row>
    <row r="67" spans="1:11" x14ac:dyDescent="0.25">
      <c r="A67" s="184">
        <v>51089</v>
      </c>
      <c r="B67" s="72" t="s">
        <v>160</v>
      </c>
      <c r="C67" s="74" t="s">
        <v>161</v>
      </c>
      <c r="D67" s="184">
        <v>1</v>
      </c>
      <c r="E67" s="76">
        <v>550</v>
      </c>
      <c r="F67" s="184">
        <v>1001</v>
      </c>
      <c r="G67" s="184">
        <v>100</v>
      </c>
      <c r="H67" s="184">
        <v>5100</v>
      </c>
      <c r="I67" s="173">
        <v>1735</v>
      </c>
      <c r="J67" s="187">
        <v>121</v>
      </c>
      <c r="K67" s="187">
        <v>102</v>
      </c>
    </row>
    <row r="68" spans="1:11" x14ac:dyDescent="0.25">
      <c r="A68" s="184">
        <v>51090</v>
      </c>
      <c r="B68" s="72" t="s">
        <v>194</v>
      </c>
      <c r="C68" s="74" t="s">
        <v>195</v>
      </c>
      <c r="D68" s="184">
        <v>1</v>
      </c>
      <c r="E68" s="76">
        <v>200</v>
      </c>
      <c r="F68" s="184">
        <v>1001</v>
      </c>
      <c r="G68" s="184">
        <v>100</v>
      </c>
      <c r="H68" s="184">
        <v>5100</v>
      </c>
      <c r="I68" s="173">
        <v>1990</v>
      </c>
      <c r="J68" s="187">
        <v>121</v>
      </c>
      <c r="K68" s="187">
        <v>101</v>
      </c>
    </row>
    <row r="69" spans="1:11" x14ac:dyDescent="0.25">
      <c r="A69" s="184">
        <v>51091</v>
      </c>
      <c r="B69" s="72" t="s">
        <v>202</v>
      </c>
      <c r="C69" s="74" t="s">
        <v>203</v>
      </c>
      <c r="D69" s="184">
        <v>1</v>
      </c>
      <c r="E69" s="76">
        <v>550</v>
      </c>
      <c r="F69" s="184">
        <v>1001</v>
      </c>
      <c r="G69" s="184">
        <v>100</v>
      </c>
      <c r="H69" s="184">
        <v>5100</v>
      </c>
      <c r="I69" s="173">
        <v>1988</v>
      </c>
      <c r="J69" s="187">
        <v>121</v>
      </c>
      <c r="K69" s="187">
        <v>102</v>
      </c>
    </row>
    <row r="70" spans="1:11" x14ac:dyDescent="0.25">
      <c r="A70" s="184">
        <v>51094</v>
      </c>
      <c r="B70" s="72" t="s">
        <v>204</v>
      </c>
      <c r="C70" s="74" t="s">
        <v>847</v>
      </c>
      <c r="D70" s="184">
        <v>1</v>
      </c>
      <c r="E70" s="76">
        <v>10</v>
      </c>
      <c r="F70" s="184">
        <v>1001</v>
      </c>
      <c r="G70" s="184">
        <v>100</v>
      </c>
      <c r="H70" s="184">
        <v>5100</v>
      </c>
      <c r="I70" s="173">
        <v>1054</v>
      </c>
      <c r="J70" s="187">
        <v>121</v>
      </c>
      <c r="K70" s="187">
        <v>102</v>
      </c>
    </row>
    <row r="71" spans="1:11" x14ac:dyDescent="0.25">
      <c r="A71" s="184">
        <v>51095</v>
      </c>
      <c r="B71" s="72" t="s">
        <v>205</v>
      </c>
      <c r="C71" s="74" t="s">
        <v>206</v>
      </c>
      <c r="D71" s="184">
        <v>1</v>
      </c>
      <c r="E71" s="76">
        <v>10</v>
      </c>
      <c r="F71" s="184">
        <v>1001</v>
      </c>
      <c r="G71" s="184">
        <v>100</v>
      </c>
      <c r="H71" s="184">
        <v>5100</v>
      </c>
      <c r="I71" s="173">
        <v>1052</v>
      </c>
      <c r="J71" s="187">
        <v>121</v>
      </c>
      <c r="K71" s="187">
        <v>103</v>
      </c>
    </row>
    <row r="72" spans="1:11" x14ac:dyDescent="0.25">
      <c r="A72" s="184">
        <v>51101</v>
      </c>
      <c r="B72" s="72" t="s">
        <v>1048</v>
      </c>
      <c r="C72" s="74" t="s">
        <v>1082</v>
      </c>
      <c r="D72" s="184">
        <v>21</v>
      </c>
      <c r="E72" s="76">
        <v>60</v>
      </c>
      <c r="F72" s="184">
        <v>1009</v>
      </c>
      <c r="G72" s="184">
        <v>100</v>
      </c>
      <c r="H72" s="184">
        <v>5100</v>
      </c>
      <c r="I72" s="173">
        <v>1001</v>
      </c>
      <c r="J72" s="187">
        <v>151</v>
      </c>
      <c r="K72" s="187">
        <v>101</v>
      </c>
    </row>
    <row r="73" spans="1:11" x14ac:dyDescent="0.25">
      <c r="A73" s="184">
        <v>51102</v>
      </c>
      <c r="B73" s="72" t="s">
        <v>1048</v>
      </c>
      <c r="C73" s="74" t="s">
        <v>1082</v>
      </c>
      <c r="D73" s="184">
        <v>21</v>
      </c>
      <c r="E73" s="76">
        <v>60</v>
      </c>
      <c r="F73" s="184">
        <v>1009</v>
      </c>
      <c r="G73" s="184">
        <v>100</v>
      </c>
      <c r="H73" s="184">
        <v>5100</v>
      </c>
      <c r="I73" s="173">
        <v>1001</v>
      </c>
      <c r="J73" s="187">
        <v>151</v>
      </c>
      <c r="K73" s="187">
        <v>102</v>
      </c>
    </row>
    <row r="74" spans="1:11" x14ac:dyDescent="0.25">
      <c r="A74" s="184">
        <v>51103</v>
      </c>
      <c r="B74" s="72" t="s">
        <v>1048</v>
      </c>
      <c r="C74" s="74" t="s">
        <v>1082</v>
      </c>
      <c r="D74" s="184">
        <v>21</v>
      </c>
      <c r="E74" s="76">
        <v>60</v>
      </c>
      <c r="F74" s="184">
        <v>1009</v>
      </c>
      <c r="G74" s="184">
        <v>100</v>
      </c>
      <c r="H74" s="184">
        <v>5100</v>
      </c>
      <c r="I74" s="173">
        <v>1001</v>
      </c>
      <c r="J74" s="187">
        <v>151</v>
      </c>
      <c r="K74" s="187">
        <v>103</v>
      </c>
    </row>
    <row r="75" spans="1:11" x14ac:dyDescent="0.25">
      <c r="A75" s="184">
        <v>51104</v>
      </c>
      <c r="B75" s="72" t="s">
        <v>1048</v>
      </c>
      <c r="C75" s="74" t="s">
        <v>1082</v>
      </c>
      <c r="D75" s="184">
        <v>21</v>
      </c>
      <c r="E75" s="76">
        <v>60</v>
      </c>
      <c r="F75" s="184">
        <v>1009</v>
      </c>
      <c r="G75" s="184">
        <v>100</v>
      </c>
      <c r="H75" s="184">
        <v>5100</v>
      </c>
      <c r="I75" s="173">
        <v>595</v>
      </c>
      <c r="J75" s="187">
        <v>151</v>
      </c>
      <c r="K75" s="187">
        <v>101</v>
      </c>
    </row>
    <row r="76" spans="1:11" x14ac:dyDescent="0.25">
      <c r="A76" s="184">
        <v>51107</v>
      </c>
      <c r="B76" s="72" t="s">
        <v>1048</v>
      </c>
      <c r="C76" s="74" t="s">
        <v>1082</v>
      </c>
      <c r="D76" s="184">
        <v>21</v>
      </c>
      <c r="E76" s="76">
        <v>60</v>
      </c>
      <c r="F76" s="184">
        <v>1009</v>
      </c>
      <c r="G76" s="184">
        <v>100</v>
      </c>
      <c r="H76" s="184">
        <v>5100</v>
      </c>
      <c r="I76" s="173">
        <v>1829</v>
      </c>
      <c r="J76" s="187">
        <v>151</v>
      </c>
      <c r="K76" s="187">
        <v>103</v>
      </c>
    </row>
    <row r="77" spans="1:11" x14ac:dyDescent="0.25">
      <c r="A77" s="184">
        <v>51109</v>
      </c>
      <c r="B77" s="72" t="s">
        <v>1048</v>
      </c>
      <c r="C77" s="74" t="s">
        <v>1082</v>
      </c>
      <c r="D77" s="184">
        <v>21</v>
      </c>
      <c r="E77" s="76">
        <v>60</v>
      </c>
      <c r="F77" s="184">
        <v>1009</v>
      </c>
      <c r="G77" s="184">
        <v>100</v>
      </c>
      <c r="H77" s="184">
        <v>5100</v>
      </c>
      <c r="I77" s="173">
        <v>1829</v>
      </c>
      <c r="J77" s="187">
        <v>151</v>
      </c>
      <c r="K77" s="187">
        <v>103</v>
      </c>
    </row>
    <row r="78" spans="1:11" x14ac:dyDescent="0.25">
      <c r="A78" s="184">
        <v>51110</v>
      </c>
      <c r="B78" s="72" t="s">
        <v>1048</v>
      </c>
      <c r="C78" s="74" t="s">
        <v>1082</v>
      </c>
      <c r="D78" s="184">
        <v>21</v>
      </c>
      <c r="E78" s="76">
        <v>60</v>
      </c>
      <c r="F78" s="184">
        <v>1009</v>
      </c>
      <c r="G78" s="184">
        <v>100</v>
      </c>
      <c r="H78" s="184">
        <v>5100</v>
      </c>
      <c r="I78" s="173">
        <v>422</v>
      </c>
      <c r="J78" s="187">
        <v>151</v>
      </c>
      <c r="K78" s="187">
        <v>102</v>
      </c>
    </row>
    <row r="79" spans="1:11" x14ac:dyDescent="0.25">
      <c r="A79" s="184">
        <v>51111</v>
      </c>
      <c r="B79" s="72" t="s">
        <v>1048</v>
      </c>
      <c r="C79" s="74" t="s">
        <v>1082</v>
      </c>
      <c r="D79" s="184">
        <v>21</v>
      </c>
      <c r="E79" s="76">
        <v>60</v>
      </c>
      <c r="F79" s="184">
        <v>1009</v>
      </c>
      <c r="G79" s="184">
        <v>100</v>
      </c>
      <c r="H79" s="184">
        <v>5100</v>
      </c>
      <c r="I79" s="173">
        <v>422</v>
      </c>
      <c r="J79" s="187">
        <v>151</v>
      </c>
      <c r="K79" s="187">
        <v>102</v>
      </c>
    </row>
    <row r="80" spans="1:11" x14ac:dyDescent="0.25">
      <c r="A80" s="184">
        <v>51112</v>
      </c>
      <c r="B80" s="72" t="s">
        <v>1048</v>
      </c>
      <c r="C80" s="74" t="s">
        <v>1082</v>
      </c>
      <c r="D80" s="184">
        <v>21</v>
      </c>
      <c r="E80" s="76">
        <v>60</v>
      </c>
      <c r="F80" s="184">
        <v>1009</v>
      </c>
      <c r="G80" s="184">
        <v>100</v>
      </c>
      <c r="H80" s="184">
        <v>5100</v>
      </c>
      <c r="I80" s="173">
        <v>441</v>
      </c>
      <c r="J80" s="187">
        <v>151</v>
      </c>
      <c r="K80" s="187">
        <v>103</v>
      </c>
    </row>
    <row r="81" spans="1:11" x14ac:dyDescent="0.25">
      <c r="A81" s="184">
        <v>51113</v>
      </c>
      <c r="B81" s="72" t="s">
        <v>1048</v>
      </c>
      <c r="C81" s="74" t="s">
        <v>1082</v>
      </c>
      <c r="D81" s="184">
        <v>21</v>
      </c>
      <c r="E81" s="76">
        <v>60</v>
      </c>
      <c r="F81" s="184">
        <v>1123</v>
      </c>
      <c r="G81" s="184">
        <v>422</v>
      </c>
      <c r="H81" s="184">
        <v>5100</v>
      </c>
      <c r="I81" s="173">
        <v>418078</v>
      </c>
      <c r="J81" s="187">
        <v>151</v>
      </c>
      <c r="K81" s="187">
        <v>101</v>
      </c>
    </row>
    <row r="82" spans="1:11" x14ac:dyDescent="0.25">
      <c r="A82" s="184">
        <v>51115</v>
      </c>
      <c r="B82" s="72" t="s">
        <v>1048</v>
      </c>
      <c r="C82" s="74" t="s">
        <v>1082</v>
      </c>
      <c r="D82" s="184">
        <v>21</v>
      </c>
      <c r="E82" s="76">
        <v>60</v>
      </c>
      <c r="F82" s="184">
        <v>1009</v>
      </c>
      <c r="G82" s="184">
        <v>100</v>
      </c>
      <c r="H82" s="184">
        <v>5100</v>
      </c>
      <c r="I82" s="173">
        <v>440</v>
      </c>
      <c r="J82" s="187">
        <v>151</v>
      </c>
      <c r="K82" s="187">
        <v>103</v>
      </c>
    </row>
    <row r="83" spans="1:11" x14ac:dyDescent="0.25">
      <c r="A83" s="184">
        <v>51116</v>
      </c>
      <c r="B83" s="72" t="s">
        <v>1048</v>
      </c>
      <c r="C83" s="74" t="s">
        <v>1082</v>
      </c>
      <c r="D83" s="184">
        <v>21</v>
      </c>
      <c r="E83" s="76">
        <v>60</v>
      </c>
      <c r="F83" s="184">
        <v>1009</v>
      </c>
      <c r="G83" s="184">
        <v>100</v>
      </c>
      <c r="H83" s="184">
        <v>5100</v>
      </c>
      <c r="I83" s="173">
        <v>440</v>
      </c>
      <c r="J83" s="187">
        <v>151</v>
      </c>
      <c r="K83" s="187">
        <v>103</v>
      </c>
    </row>
    <row r="84" spans="1:11" x14ac:dyDescent="0.25">
      <c r="A84" s="184">
        <v>51117</v>
      </c>
      <c r="B84" s="72" t="s">
        <v>207</v>
      </c>
      <c r="C84" s="74" t="s">
        <v>208</v>
      </c>
      <c r="D84" s="184">
        <v>21</v>
      </c>
      <c r="E84" s="76">
        <v>60</v>
      </c>
      <c r="F84" s="184">
        <v>1124</v>
      </c>
      <c r="G84" s="184">
        <v>100</v>
      </c>
      <c r="H84" s="184">
        <v>5100</v>
      </c>
      <c r="I84" s="173">
        <v>1001</v>
      </c>
      <c r="J84" s="187">
        <v>151</v>
      </c>
      <c r="K84" s="187">
        <v>103</v>
      </c>
    </row>
    <row r="85" spans="1:11" x14ac:dyDescent="0.25">
      <c r="A85" s="184">
        <v>51118</v>
      </c>
      <c r="B85" s="72" t="s">
        <v>207</v>
      </c>
      <c r="C85" s="74" t="s">
        <v>208</v>
      </c>
      <c r="D85" s="184">
        <v>21</v>
      </c>
      <c r="E85" s="76">
        <v>60</v>
      </c>
      <c r="F85" s="184">
        <v>1124</v>
      </c>
      <c r="G85" s="184">
        <v>100</v>
      </c>
      <c r="H85" s="184">
        <v>5100</v>
      </c>
      <c r="I85" s="173">
        <v>1001</v>
      </c>
      <c r="J85" s="187">
        <v>151</v>
      </c>
      <c r="K85" s="187">
        <v>103</v>
      </c>
    </row>
    <row r="86" spans="1:11" x14ac:dyDescent="0.25">
      <c r="A86" s="184">
        <v>51135</v>
      </c>
      <c r="B86" s="72" t="s">
        <v>848</v>
      </c>
      <c r="C86" s="74" t="s">
        <v>849</v>
      </c>
      <c r="D86" s="184">
        <v>21</v>
      </c>
      <c r="E86" s="76">
        <v>60</v>
      </c>
      <c r="F86" s="184">
        <v>1124</v>
      </c>
      <c r="G86" s="184">
        <v>422</v>
      </c>
      <c r="H86" s="184">
        <v>5100</v>
      </c>
      <c r="I86" s="173">
        <v>420097</v>
      </c>
      <c r="J86" s="187">
        <v>151</v>
      </c>
      <c r="K86" s="187">
        <v>101</v>
      </c>
    </row>
    <row r="87" spans="1:11" x14ac:dyDescent="0.25">
      <c r="A87" s="184">
        <v>51136</v>
      </c>
      <c r="B87" s="72" t="s">
        <v>848</v>
      </c>
      <c r="C87" s="74" t="s">
        <v>849</v>
      </c>
      <c r="D87" s="184">
        <v>21</v>
      </c>
      <c r="E87" s="76">
        <v>60</v>
      </c>
      <c r="F87" s="184">
        <v>1124</v>
      </c>
      <c r="G87" s="184">
        <v>100</v>
      </c>
      <c r="H87" s="184">
        <v>5100</v>
      </c>
      <c r="I87" s="173">
        <v>1154</v>
      </c>
      <c r="J87" s="187">
        <v>151</v>
      </c>
      <c r="K87" s="187">
        <v>130</v>
      </c>
    </row>
    <row r="88" spans="1:11" x14ac:dyDescent="0.25">
      <c r="A88" s="184">
        <v>51137</v>
      </c>
      <c r="B88" s="72" t="s">
        <v>209</v>
      </c>
      <c r="C88" s="74" t="s">
        <v>210</v>
      </c>
      <c r="D88" s="184">
        <v>21</v>
      </c>
      <c r="E88" s="76">
        <v>60</v>
      </c>
      <c r="F88" s="184">
        <v>1124</v>
      </c>
      <c r="G88" s="184">
        <v>422</v>
      </c>
      <c r="H88" s="184">
        <v>5100</v>
      </c>
      <c r="I88" s="173">
        <v>418002</v>
      </c>
      <c r="J88" s="187">
        <v>151</v>
      </c>
      <c r="K88" s="187">
        <v>103</v>
      </c>
    </row>
    <row r="89" spans="1:11" x14ac:dyDescent="0.25">
      <c r="A89" s="184">
        <v>51139</v>
      </c>
      <c r="B89" s="72" t="s">
        <v>850</v>
      </c>
      <c r="C89" s="74" t="s">
        <v>851</v>
      </c>
      <c r="D89" s="184">
        <v>21</v>
      </c>
      <c r="E89" s="76">
        <v>65</v>
      </c>
      <c r="F89" s="184">
        <v>1123</v>
      </c>
      <c r="G89" s="184">
        <v>422</v>
      </c>
      <c r="H89" s="184">
        <v>5100</v>
      </c>
      <c r="I89" s="173">
        <v>418001</v>
      </c>
      <c r="J89" s="187">
        <v>151</v>
      </c>
      <c r="K89" s="187">
        <v>101</v>
      </c>
    </row>
    <row r="90" spans="1:11" x14ac:dyDescent="0.25">
      <c r="A90" s="184">
        <v>51140</v>
      </c>
      <c r="B90" s="72" t="s">
        <v>850</v>
      </c>
      <c r="C90" s="74" t="s">
        <v>851</v>
      </c>
      <c r="D90" s="184">
        <v>21</v>
      </c>
      <c r="E90" s="76">
        <v>65</v>
      </c>
      <c r="F90" s="184">
        <v>1123</v>
      </c>
      <c r="G90" s="184">
        <v>422</v>
      </c>
      <c r="H90" s="184">
        <v>5100</v>
      </c>
      <c r="I90" s="173">
        <v>418001</v>
      </c>
      <c r="J90" s="187">
        <v>151</v>
      </c>
      <c r="K90" s="187">
        <v>102</v>
      </c>
    </row>
    <row r="91" spans="1:11" x14ac:dyDescent="0.25">
      <c r="A91" s="184">
        <v>51141</v>
      </c>
      <c r="B91" s="72" t="s">
        <v>850</v>
      </c>
      <c r="C91" s="74" t="s">
        <v>851</v>
      </c>
      <c r="D91" s="184">
        <v>21</v>
      </c>
      <c r="E91" s="76">
        <v>65</v>
      </c>
      <c r="F91" s="184">
        <v>1123</v>
      </c>
      <c r="G91" s="184">
        <v>422</v>
      </c>
      <c r="H91" s="184">
        <v>5100</v>
      </c>
      <c r="I91" s="173">
        <v>418001</v>
      </c>
      <c r="J91" s="187">
        <v>151</v>
      </c>
      <c r="K91" s="187">
        <v>103</v>
      </c>
    </row>
    <row r="92" spans="1:11" x14ac:dyDescent="0.25">
      <c r="A92" s="184">
        <v>51142</v>
      </c>
      <c r="B92" s="72" t="s">
        <v>850</v>
      </c>
      <c r="C92" s="74" t="s">
        <v>851</v>
      </c>
      <c r="D92" s="184">
        <v>21</v>
      </c>
      <c r="E92" s="76">
        <v>65</v>
      </c>
      <c r="F92" s="184">
        <v>1123</v>
      </c>
      <c r="G92" s="184">
        <v>422</v>
      </c>
      <c r="H92" s="184">
        <v>5100</v>
      </c>
      <c r="I92" s="173">
        <v>418001</v>
      </c>
      <c r="J92" s="187">
        <v>151</v>
      </c>
      <c r="K92" s="187">
        <v>103</v>
      </c>
    </row>
    <row r="93" spans="1:11" x14ac:dyDescent="0.25">
      <c r="A93" s="184">
        <v>51143</v>
      </c>
      <c r="B93" s="72" t="s">
        <v>850</v>
      </c>
      <c r="C93" s="74" t="s">
        <v>851</v>
      </c>
      <c r="D93" s="184">
        <v>21</v>
      </c>
      <c r="E93" s="76">
        <v>60</v>
      </c>
      <c r="F93" s="184">
        <v>1123</v>
      </c>
      <c r="G93" s="184">
        <v>422</v>
      </c>
      <c r="H93" s="184">
        <v>5100</v>
      </c>
      <c r="I93" s="173">
        <v>418082</v>
      </c>
      <c r="J93" s="187">
        <v>151</v>
      </c>
      <c r="K93" s="187">
        <v>101</v>
      </c>
    </row>
    <row r="94" spans="1:11" x14ac:dyDescent="0.25">
      <c r="A94" s="184">
        <v>51144</v>
      </c>
      <c r="B94" s="72" t="s">
        <v>1048</v>
      </c>
      <c r="C94" s="74" t="s">
        <v>1082</v>
      </c>
      <c r="D94" s="184">
        <v>21</v>
      </c>
      <c r="E94" s="76">
        <v>60</v>
      </c>
      <c r="F94" s="184">
        <v>1009</v>
      </c>
      <c r="G94" s="184">
        <v>100</v>
      </c>
      <c r="H94" s="184">
        <v>5100</v>
      </c>
      <c r="I94" s="173">
        <v>593</v>
      </c>
      <c r="J94" s="187">
        <v>151</v>
      </c>
      <c r="K94" s="187">
        <v>0</v>
      </c>
    </row>
    <row r="95" spans="1:11" x14ac:dyDescent="0.25">
      <c r="A95" s="184">
        <v>51145</v>
      </c>
      <c r="B95" s="72" t="s">
        <v>211</v>
      </c>
      <c r="C95" s="74" t="s">
        <v>852</v>
      </c>
      <c r="D95" s="184">
        <v>21</v>
      </c>
      <c r="E95" s="76">
        <v>60</v>
      </c>
      <c r="F95" s="184">
        <v>1013</v>
      </c>
      <c r="G95" s="184">
        <v>100</v>
      </c>
      <c r="H95" s="184">
        <v>5100</v>
      </c>
      <c r="I95" s="173">
        <v>1001</v>
      </c>
      <c r="J95" s="187">
        <v>151</v>
      </c>
      <c r="K95" s="187">
        <v>101</v>
      </c>
    </row>
    <row r="96" spans="1:11" x14ac:dyDescent="0.25">
      <c r="A96" s="184">
        <v>51150</v>
      </c>
      <c r="B96" s="72" t="s">
        <v>1048</v>
      </c>
      <c r="C96" s="74" t="s">
        <v>44</v>
      </c>
      <c r="D96" s="184">
        <v>21</v>
      </c>
      <c r="E96" s="76">
        <v>60</v>
      </c>
      <c r="F96" s="184">
        <v>1009</v>
      </c>
      <c r="G96" s="184">
        <v>100</v>
      </c>
      <c r="H96" s="184">
        <v>5100</v>
      </c>
      <c r="I96" s="173">
        <v>421076</v>
      </c>
      <c r="J96" s="187">
        <v>151</v>
      </c>
      <c r="K96" s="187">
        <v>103</v>
      </c>
    </row>
    <row r="97" spans="1:11" x14ac:dyDescent="0.25">
      <c r="A97" s="184">
        <v>51189</v>
      </c>
      <c r="B97" s="72" t="s">
        <v>1083</v>
      </c>
      <c r="C97" s="74" t="s">
        <v>1084</v>
      </c>
      <c r="D97" s="184">
        <v>21</v>
      </c>
      <c r="E97" s="76">
        <v>550</v>
      </c>
      <c r="F97" s="184">
        <v>1009</v>
      </c>
      <c r="G97" s="184">
        <v>443</v>
      </c>
      <c r="H97" s="184">
        <v>5100</v>
      </c>
      <c r="I97" s="173">
        <v>449011</v>
      </c>
      <c r="J97" s="187">
        <v>151</v>
      </c>
      <c r="K97" s="187">
        <v>0</v>
      </c>
    </row>
    <row r="98" spans="1:11" x14ac:dyDescent="0.25">
      <c r="A98" s="184">
        <v>51199</v>
      </c>
      <c r="B98" s="72" t="s">
        <v>1048</v>
      </c>
      <c r="C98" s="74" t="s">
        <v>1082</v>
      </c>
      <c r="D98" s="184">
        <v>21</v>
      </c>
      <c r="E98" s="76">
        <v>60</v>
      </c>
      <c r="F98" s="184">
        <v>1009</v>
      </c>
      <c r="G98" s="184">
        <v>100</v>
      </c>
      <c r="H98" s="184">
        <v>5200</v>
      </c>
      <c r="I98" s="173">
        <v>1001</v>
      </c>
      <c r="J98" s="187">
        <v>151</v>
      </c>
      <c r="K98" s="187">
        <v>111</v>
      </c>
    </row>
    <row r="99" spans="1:11" x14ac:dyDescent="0.25">
      <c r="A99" s="184">
        <v>52001</v>
      </c>
      <c r="B99" s="72" t="s">
        <v>214</v>
      </c>
      <c r="C99" s="74" t="s">
        <v>215</v>
      </c>
      <c r="D99" s="184">
        <v>1</v>
      </c>
      <c r="E99" s="76">
        <v>15</v>
      </c>
      <c r="F99" s="184">
        <v>1004</v>
      </c>
      <c r="G99" s="184">
        <v>100</v>
      </c>
      <c r="H99" s="184">
        <v>5200</v>
      </c>
      <c r="I99" s="173">
        <v>1001</v>
      </c>
      <c r="J99" s="187">
        <v>121</v>
      </c>
      <c r="K99" s="187">
        <v>111</v>
      </c>
    </row>
    <row r="100" spans="1:11" x14ac:dyDescent="0.25">
      <c r="A100" s="184">
        <v>52002</v>
      </c>
      <c r="B100" s="72" t="s">
        <v>216</v>
      </c>
      <c r="C100" s="74" t="s">
        <v>217</v>
      </c>
      <c r="D100" s="184">
        <v>1</v>
      </c>
      <c r="E100" s="76">
        <v>15</v>
      </c>
      <c r="F100" s="184">
        <v>1004</v>
      </c>
      <c r="G100" s="184">
        <v>100</v>
      </c>
      <c r="H100" s="184">
        <v>5200</v>
      </c>
      <c r="I100" s="173">
        <v>1001</v>
      </c>
      <c r="J100" s="187">
        <v>121</v>
      </c>
      <c r="K100" s="187">
        <v>112</v>
      </c>
    </row>
    <row r="101" spans="1:11" x14ac:dyDescent="0.25">
      <c r="A101" s="184">
        <v>52003</v>
      </c>
      <c r="B101" s="72" t="s">
        <v>218</v>
      </c>
      <c r="C101" s="74" t="s">
        <v>219</v>
      </c>
      <c r="D101" s="184">
        <v>1</v>
      </c>
      <c r="E101" s="76">
        <v>15</v>
      </c>
      <c r="F101" s="184">
        <v>1004</v>
      </c>
      <c r="G101" s="184">
        <v>100</v>
      </c>
      <c r="H101" s="184">
        <v>5200</v>
      </c>
      <c r="I101" s="173">
        <v>1001</v>
      </c>
      <c r="J101" s="187">
        <v>121</v>
      </c>
      <c r="K101" s="187">
        <v>113</v>
      </c>
    </row>
    <row r="102" spans="1:11" x14ac:dyDescent="0.25">
      <c r="A102" s="184">
        <v>52004</v>
      </c>
      <c r="B102" s="72" t="s">
        <v>220</v>
      </c>
      <c r="C102" s="74" t="s">
        <v>221</v>
      </c>
      <c r="D102" s="184">
        <v>1</v>
      </c>
      <c r="E102" s="76">
        <v>15</v>
      </c>
      <c r="F102" s="184">
        <v>1004</v>
      </c>
      <c r="G102" s="184">
        <v>100</v>
      </c>
      <c r="H102" s="184">
        <v>5200</v>
      </c>
      <c r="I102" s="173">
        <v>1001</v>
      </c>
      <c r="J102" s="187">
        <v>121</v>
      </c>
      <c r="K102" s="187">
        <v>254</v>
      </c>
    </row>
    <row r="103" spans="1:11" x14ac:dyDescent="0.25">
      <c r="A103" s="185">
        <v>52005</v>
      </c>
      <c r="B103" s="157" t="s">
        <v>222</v>
      </c>
      <c r="C103" s="158" t="s">
        <v>223</v>
      </c>
      <c r="D103" s="185">
        <v>1</v>
      </c>
      <c r="E103" s="159">
        <v>15</v>
      </c>
      <c r="F103" s="185">
        <v>1004</v>
      </c>
      <c r="G103" s="185">
        <v>100</v>
      </c>
      <c r="H103" s="185">
        <v>5200</v>
      </c>
      <c r="I103" s="174">
        <v>1001</v>
      </c>
      <c r="J103" s="188">
        <v>121</v>
      </c>
      <c r="K103" s="188">
        <v>255</v>
      </c>
    </row>
    <row r="104" spans="1:11" x14ac:dyDescent="0.25">
      <c r="A104" s="184">
        <v>52006</v>
      </c>
      <c r="B104" s="72" t="s">
        <v>214</v>
      </c>
      <c r="C104" s="74" t="s">
        <v>215</v>
      </c>
      <c r="D104" s="184">
        <v>1</v>
      </c>
      <c r="E104" s="76">
        <v>20</v>
      </c>
      <c r="F104" s="184">
        <v>1001</v>
      </c>
      <c r="G104" s="184">
        <v>100</v>
      </c>
      <c r="H104" s="184">
        <v>5200</v>
      </c>
      <c r="I104" s="173">
        <v>1001</v>
      </c>
      <c r="J104" s="187">
        <v>121</v>
      </c>
      <c r="K104" s="187">
        <v>111</v>
      </c>
    </row>
    <row r="105" spans="1:11" x14ac:dyDescent="0.25">
      <c r="A105" s="184">
        <v>52007</v>
      </c>
      <c r="B105" s="72" t="s">
        <v>216</v>
      </c>
      <c r="C105" s="74" t="s">
        <v>217</v>
      </c>
      <c r="D105" s="184">
        <v>1</v>
      </c>
      <c r="E105" s="76">
        <v>20</v>
      </c>
      <c r="F105" s="184">
        <v>1001</v>
      </c>
      <c r="G105" s="184">
        <v>100</v>
      </c>
      <c r="H105" s="184">
        <v>5200</v>
      </c>
      <c r="I105" s="173">
        <v>1001</v>
      </c>
      <c r="J105" s="187">
        <v>121</v>
      </c>
      <c r="K105" s="187">
        <v>112</v>
      </c>
    </row>
    <row r="106" spans="1:11" x14ac:dyDescent="0.25">
      <c r="A106" s="184">
        <v>52008</v>
      </c>
      <c r="B106" s="72" t="s">
        <v>218</v>
      </c>
      <c r="C106" s="74" t="s">
        <v>219</v>
      </c>
      <c r="D106" s="184">
        <v>1</v>
      </c>
      <c r="E106" s="76">
        <v>20</v>
      </c>
      <c r="F106" s="184">
        <v>1001</v>
      </c>
      <c r="G106" s="184">
        <v>100</v>
      </c>
      <c r="H106" s="184">
        <v>5200</v>
      </c>
      <c r="I106" s="173">
        <v>1001</v>
      </c>
      <c r="J106" s="187">
        <v>121</v>
      </c>
      <c r="K106" s="187">
        <v>113</v>
      </c>
    </row>
    <row r="107" spans="1:11" x14ac:dyDescent="0.25">
      <c r="A107" s="184">
        <v>52009</v>
      </c>
      <c r="B107" s="72" t="s">
        <v>216</v>
      </c>
      <c r="C107" s="74" t="s">
        <v>217</v>
      </c>
      <c r="D107" s="184">
        <v>1</v>
      </c>
      <c r="E107" s="76">
        <v>20</v>
      </c>
      <c r="F107" s="184">
        <v>1001</v>
      </c>
      <c r="G107" s="184">
        <v>443</v>
      </c>
      <c r="H107" s="184">
        <v>5200</v>
      </c>
      <c r="I107" s="173">
        <v>449011</v>
      </c>
      <c r="J107" s="187">
        <v>121</v>
      </c>
      <c r="K107" s="187">
        <v>0</v>
      </c>
    </row>
    <row r="108" spans="1:11" x14ac:dyDescent="0.25">
      <c r="A108" s="184">
        <v>52010</v>
      </c>
      <c r="B108" s="72" t="s">
        <v>224</v>
      </c>
      <c r="C108" s="74" t="s">
        <v>225</v>
      </c>
      <c r="D108" s="184">
        <v>1</v>
      </c>
      <c r="E108" s="76">
        <v>35</v>
      </c>
      <c r="F108" s="184">
        <v>1004</v>
      </c>
      <c r="G108" s="184">
        <v>100</v>
      </c>
      <c r="H108" s="184">
        <v>5200</v>
      </c>
      <c r="I108" s="173">
        <v>1001</v>
      </c>
      <c r="J108" s="187">
        <v>121</v>
      </c>
      <c r="K108" s="187">
        <v>254</v>
      </c>
    </row>
    <row r="109" spans="1:11" x14ac:dyDescent="0.25">
      <c r="A109" s="184">
        <v>52011</v>
      </c>
      <c r="B109" s="72" t="s">
        <v>226</v>
      </c>
      <c r="C109" s="74" t="s">
        <v>853</v>
      </c>
      <c r="D109" s="184">
        <v>1</v>
      </c>
      <c r="E109" s="76">
        <v>35</v>
      </c>
      <c r="F109" s="184">
        <v>1004</v>
      </c>
      <c r="G109" s="184">
        <v>100</v>
      </c>
      <c r="H109" s="184">
        <v>5200</v>
      </c>
      <c r="I109" s="173">
        <v>1001</v>
      </c>
      <c r="J109" s="187">
        <v>121</v>
      </c>
      <c r="K109" s="187">
        <v>254</v>
      </c>
    </row>
    <row r="110" spans="1:11" x14ac:dyDescent="0.25">
      <c r="A110" s="184">
        <v>52012</v>
      </c>
      <c r="B110" s="72" t="s">
        <v>228</v>
      </c>
      <c r="C110" s="74" t="s">
        <v>854</v>
      </c>
      <c r="D110" s="184">
        <v>1</v>
      </c>
      <c r="E110" s="76">
        <v>35</v>
      </c>
      <c r="F110" s="184">
        <v>1004</v>
      </c>
      <c r="G110" s="184">
        <v>100</v>
      </c>
      <c r="H110" s="184">
        <v>5200</v>
      </c>
      <c r="I110" s="173">
        <v>1001</v>
      </c>
      <c r="J110" s="187">
        <v>121</v>
      </c>
      <c r="K110" s="187">
        <v>254</v>
      </c>
    </row>
    <row r="111" spans="1:11" x14ac:dyDescent="0.25">
      <c r="A111" s="184">
        <v>52014</v>
      </c>
      <c r="B111" s="72" t="s">
        <v>229</v>
      </c>
      <c r="C111" s="74" t="s">
        <v>808</v>
      </c>
      <c r="D111" s="184">
        <v>1</v>
      </c>
      <c r="E111" s="76">
        <v>35</v>
      </c>
      <c r="F111" s="184">
        <v>1004</v>
      </c>
      <c r="G111" s="184">
        <v>100</v>
      </c>
      <c r="H111" s="184">
        <v>5200</v>
      </c>
      <c r="I111" s="173">
        <v>1001</v>
      </c>
      <c r="J111" s="187">
        <v>121</v>
      </c>
      <c r="K111" s="187">
        <v>111</v>
      </c>
    </row>
    <row r="112" spans="1:11" x14ac:dyDescent="0.25">
      <c r="A112" s="184">
        <v>52017</v>
      </c>
      <c r="B112" s="72" t="s">
        <v>230</v>
      </c>
      <c r="C112" s="74" t="s">
        <v>231</v>
      </c>
      <c r="D112" s="184">
        <v>1</v>
      </c>
      <c r="E112" s="76">
        <v>35</v>
      </c>
      <c r="F112" s="184">
        <v>1004</v>
      </c>
      <c r="G112" s="184">
        <v>100</v>
      </c>
      <c r="H112" s="184">
        <v>5200</v>
      </c>
      <c r="I112" s="173">
        <v>1001</v>
      </c>
      <c r="J112" s="187">
        <v>121</v>
      </c>
      <c r="K112" s="187">
        <v>111</v>
      </c>
    </row>
    <row r="113" spans="1:11" x14ac:dyDescent="0.25">
      <c r="A113" s="184">
        <v>52018</v>
      </c>
      <c r="B113" s="72" t="s">
        <v>230</v>
      </c>
      <c r="C113" s="74" t="s">
        <v>231</v>
      </c>
      <c r="D113" s="184">
        <v>1</v>
      </c>
      <c r="E113" s="76">
        <v>35</v>
      </c>
      <c r="F113" s="184">
        <v>1004</v>
      </c>
      <c r="G113" s="184">
        <v>100</v>
      </c>
      <c r="H113" s="184">
        <v>5200</v>
      </c>
      <c r="I113" s="173">
        <v>1001</v>
      </c>
      <c r="J113" s="187">
        <v>121</v>
      </c>
      <c r="K113" s="187">
        <v>113</v>
      </c>
    </row>
    <row r="114" spans="1:11" x14ac:dyDescent="0.25">
      <c r="A114" s="184">
        <v>52019</v>
      </c>
      <c r="B114" s="72" t="s">
        <v>232</v>
      </c>
      <c r="C114" s="74" t="s">
        <v>233</v>
      </c>
      <c r="D114" s="184">
        <v>1</v>
      </c>
      <c r="E114" s="76">
        <v>35</v>
      </c>
      <c r="F114" s="184">
        <v>1004</v>
      </c>
      <c r="G114" s="184">
        <v>100</v>
      </c>
      <c r="H114" s="184">
        <v>5200</v>
      </c>
      <c r="I114" s="173">
        <v>1001</v>
      </c>
      <c r="J114" s="187">
        <v>121</v>
      </c>
      <c r="K114" s="187">
        <v>111</v>
      </c>
    </row>
    <row r="115" spans="1:11" x14ac:dyDescent="0.25">
      <c r="A115" s="184">
        <v>52021</v>
      </c>
      <c r="B115" s="72" t="s">
        <v>234</v>
      </c>
      <c r="C115" s="74" t="s">
        <v>235</v>
      </c>
      <c r="D115" s="184">
        <v>1</v>
      </c>
      <c r="E115" s="76">
        <v>35</v>
      </c>
      <c r="F115" s="184">
        <v>1004</v>
      </c>
      <c r="G115" s="184">
        <v>422</v>
      </c>
      <c r="H115" s="184">
        <v>5200</v>
      </c>
      <c r="I115" s="173">
        <v>418014</v>
      </c>
      <c r="J115" s="187">
        <v>121</v>
      </c>
      <c r="K115" s="187">
        <v>111</v>
      </c>
    </row>
    <row r="116" spans="1:11" x14ac:dyDescent="0.25">
      <c r="A116" s="184">
        <v>52022</v>
      </c>
      <c r="B116" s="72" t="s">
        <v>216</v>
      </c>
      <c r="C116" s="74" t="s">
        <v>217</v>
      </c>
      <c r="D116" s="184">
        <v>1</v>
      </c>
      <c r="E116" s="76">
        <v>35</v>
      </c>
      <c r="F116" s="184">
        <v>1004</v>
      </c>
      <c r="G116" s="184">
        <v>422</v>
      </c>
      <c r="H116" s="184">
        <v>5200</v>
      </c>
      <c r="I116" s="173">
        <v>418014</v>
      </c>
      <c r="J116" s="187">
        <v>121</v>
      </c>
      <c r="K116" s="187">
        <v>112</v>
      </c>
    </row>
    <row r="117" spans="1:11" x14ac:dyDescent="0.25">
      <c r="A117" s="184">
        <v>52023</v>
      </c>
      <c r="B117" s="72" t="s">
        <v>218</v>
      </c>
      <c r="C117" s="74" t="s">
        <v>219</v>
      </c>
      <c r="D117" s="184">
        <v>1</v>
      </c>
      <c r="E117" s="76">
        <v>35</v>
      </c>
      <c r="F117" s="184">
        <v>1004</v>
      </c>
      <c r="G117" s="184">
        <v>422</v>
      </c>
      <c r="H117" s="184">
        <v>5200</v>
      </c>
      <c r="I117" s="173">
        <v>418014</v>
      </c>
      <c r="J117" s="187">
        <v>121</v>
      </c>
      <c r="K117" s="187">
        <v>113</v>
      </c>
    </row>
    <row r="118" spans="1:11" x14ac:dyDescent="0.25">
      <c r="A118" s="184">
        <v>52024</v>
      </c>
      <c r="B118" s="72" t="s">
        <v>220</v>
      </c>
      <c r="C118" s="74" t="s">
        <v>221</v>
      </c>
      <c r="D118" s="184">
        <v>1</v>
      </c>
      <c r="E118" s="76">
        <v>35</v>
      </c>
      <c r="F118" s="184">
        <v>1004</v>
      </c>
      <c r="G118" s="184">
        <v>422</v>
      </c>
      <c r="H118" s="184">
        <v>5200</v>
      </c>
      <c r="I118" s="173">
        <v>418014</v>
      </c>
      <c r="J118" s="187">
        <v>121</v>
      </c>
      <c r="K118" s="187">
        <v>254</v>
      </c>
    </row>
    <row r="119" spans="1:11" x14ac:dyDescent="0.25">
      <c r="A119" s="184">
        <v>52025</v>
      </c>
      <c r="B119" s="72" t="s">
        <v>222</v>
      </c>
      <c r="C119" s="74" t="s">
        <v>223</v>
      </c>
      <c r="D119" s="184">
        <v>1</v>
      </c>
      <c r="E119" s="76">
        <v>35</v>
      </c>
      <c r="F119" s="184">
        <v>1004</v>
      </c>
      <c r="G119" s="184">
        <v>422</v>
      </c>
      <c r="H119" s="184">
        <v>5200</v>
      </c>
      <c r="I119" s="173">
        <v>418014</v>
      </c>
      <c r="J119" s="187">
        <v>121</v>
      </c>
      <c r="K119" s="187">
        <v>255</v>
      </c>
    </row>
    <row r="120" spans="1:11" x14ac:dyDescent="0.25">
      <c r="A120" s="184">
        <v>52026</v>
      </c>
      <c r="B120" s="72" t="s">
        <v>179</v>
      </c>
      <c r="C120" s="74" t="s">
        <v>1165</v>
      </c>
      <c r="D120" s="184">
        <v>1</v>
      </c>
      <c r="E120" s="76">
        <v>35</v>
      </c>
      <c r="F120" s="184">
        <v>1004</v>
      </c>
      <c r="G120" s="184">
        <v>100</v>
      </c>
      <c r="H120" s="184">
        <v>5200</v>
      </c>
      <c r="I120" s="173">
        <v>1001</v>
      </c>
      <c r="J120" s="187">
        <v>121</v>
      </c>
      <c r="K120" s="187">
        <v>111</v>
      </c>
    </row>
    <row r="121" spans="1:11" x14ac:dyDescent="0.25">
      <c r="A121" s="184">
        <v>52034</v>
      </c>
      <c r="B121" s="72" t="s">
        <v>229</v>
      </c>
      <c r="C121" s="74" t="s">
        <v>808</v>
      </c>
      <c r="D121" s="184">
        <v>1</v>
      </c>
      <c r="E121" s="76">
        <v>35</v>
      </c>
      <c r="F121" s="184">
        <v>1004</v>
      </c>
      <c r="G121" s="184">
        <v>422</v>
      </c>
      <c r="H121" s="184">
        <v>5200</v>
      </c>
      <c r="I121" s="173">
        <v>418014</v>
      </c>
      <c r="J121" s="187">
        <v>121</v>
      </c>
      <c r="K121" s="187">
        <v>111</v>
      </c>
    </row>
    <row r="122" spans="1:11" x14ac:dyDescent="0.25">
      <c r="A122" s="184">
        <v>52035</v>
      </c>
      <c r="B122" s="72" t="s">
        <v>236</v>
      </c>
      <c r="C122" s="74" t="s">
        <v>809</v>
      </c>
      <c r="D122" s="184">
        <v>1</v>
      </c>
      <c r="E122" s="76">
        <v>35</v>
      </c>
      <c r="F122" s="184">
        <v>1004</v>
      </c>
      <c r="G122" s="184">
        <v>100</v>
      </c>
      <c r="H122" s="184">
        <v>5200</v>
      </c>
      <c r="I122" s="173">
        <v>1001</v>
      </c>
      <c r="J122" s="187">
        <v>121</v>
      </c>
      <c r="K122" s="187">
        <v>111</v>
      </c>
    </row>
    <row r="123" spans="1:11" x14ac:dyDescent="0.25">
      <c r="A123" s="184">
        <v>52040</v>
      </c>
      <c r="B123" s="72" t="s">
        <v>237</v>
      </c>
      <c r="C123" s="74" t="s">
        <v>238</v>
      </c>
      <c r="D123" s="184">
        <v>1</v>
      </c>
      <c r="E123" s="76">
        <v>35</v>
      </c>
      <c r="F123" s="184">
        <v>1004</v>
      </c>
      <c r="G123" s="184">
        <v>100</v>
      </c>
      <c r="H123" s="184">
        <v>5200</v>
      </c>
      <c r="I123" s="173">
        <v>1001</v>
      </c>
      <c r="J123" s="187">
        <v>121</v>
      </c>
      <c r="K123" s="187">
        <v>254</v>
      </c>
    </row>
    <row r="124" spans="1:11" x14ac:dyDescent="0.25">
      <c r="A124" s="184">
        <v>52041</v>
      </c>
      <c r="B124" s="72" t="s">
        <v>230</v>
      </c>
      <c r="C124" s="74" t="s">
        <v>231</v>
      </c>
      <c r="D124" s="184">
        <v>1</v>
      </c>
      <c r="E124" s="76">
        <v>35</v>
      </c>
      <c r="F124" s="184">
        <v>1004</v>
      </c>
      <c r="G124" s="184">
        <v>422</v>
      </c>
      <c r="H124" s="184">
        <v>5200</v>
      </c>
      <c r="I124" s="173">
        <v>418015</v>
      </c>
      <c r="J124" s="187">
        <v>121</v>
      </c>
      <c r="K124" s="187">
        <v>111</v>
      </c>
    </row>
    <row r="125" spans="1:11" x14ac:dyDescent="0.25">
      <c r="A125" s="184">
        <v>52042</v>
      </c>
      <c r="B125" s="72" t="s">
        <v>239</v>
      </c>
      <c r="C125" s="74" t="s">
        <v>240</v>
      </c>
      <c r="D125" s="184">
        <v>1</v>
      </c>
      <c r="E125" s="76">
        <v>550</v>
      </c>
      <c r="F125" s="184">
        <v>1004</v>
      </c>
      <c r="G125" s="184">
        <v>100</v>
      </c>
      <c r="H125" s="184">
        <v>5200</v>
      </c>
      <c r="I125" s="173">
        <v>1001</v>
      </c>
      <c r="J125" s="187">
        <v>121</v>
      </c>
      <c r="K125" s="187">
        <v>254</v>
      </c>
    </row>
    <row r="126" spans="1:11" x14ac:dyDescent="0.25">
      <c r="A126" s="184">
        <v>52044</v>
      </c>
      <c r="B126" s="72" t="s">
        <v>242</v>
      </c>
      <c r="C126" s="74" t="s">
        <v>243</v>
      </c>
      <c r="D126" s="184">
        <v>1</v>
      </c>
      <c r="E126" s="76">
        <v>550</v>
      </c>
      <c r="F126" s="184">
        <v>1004</v>
      </c>
      <c r="G126" s="184">
        <v>100</v>
      </c>
      <c r="H126" s="184">
        <v>5200</v>
      </c>
      <c r="I126" s="173">
        <v>1001</v>
      </c>
      <c r="J126" s="187">
        <v>121</v>
      </c>
      <c r="K126" s="187">
        <v>111</v>
      </c>
    </row>
    <row r="127" spans="1:11" x14ac:dyDescent="0.25">
      <c r="A127" s="184">
        <v>52045</v>
      </c>
      <c r="B127" s="72" t="s">
        <v>244</v>
      </c>
      <c r="C127" s="74" t="s">
        <v>245</v>
      </c>
      <c r="D127" s="184">
        <v>1</v>
      </c>
      <c r="E127" s="76">
        <v>550</v>
      </c>
      <c r="F127" s="184">
        <v>1004</v>
      </c>
      <c r="G127" s="184">
        <v>422</v>
      </c>
      <c r="H127" s="184">
        <v>5200</v>
      </c>
      <c r="I127" s="173">
        <v>418015</v>
      </c>
      <c r="J127" s="187">
        <v>121</v>
      </c>
      <c r="K127" s="187">
        <v>111</v>
      </c>
    </row>
    <row r="128" spans="1:11" x14ac:dyDescent="0.25">
      <c r="A128" s="184">
        <v>52046</v>
      </c>
      <c r="B128" s="72" t="s">
        <v>242</v>
      </c>
      <c r="C128" s="74" t="s">
        <v>243</v>
      </c>
      <c r="D128" s="184">
        <v>1</v>
      </c>
      <c r="E128" s="76">
        <v>550</v>
      </c>
      <c r="F128" s="184">
        <v>1004</v>
      </c>
      <c r="G128" s="184">
        <v>100</v>
      </c>
      <c r="H128" s="184">
        <v>5200</v>
      </c>
      <c r="I128" s="173">
        <v>11063</v>
      </c>
      <c r="J128" s="187">
        <v>121</v>
      </c>
      <c r="K128" s="187">
        <v>254</v>
      </c>
    </row>
    <row r="129" spans="1:11" x14ac:dyDescent="0.25">
      <c r="A129" s="184">
        <v>52047</v>
      </c>
      <c r="B129" s="72" t="s">
        <v>242</v>
      </c>
      <c r="C129" s="74" t="s">
        <v>243</v>
      </c>
      <c r="D129" s="184">
        <v>1</v>
      </c>
      <c r="E129" s="76">
        <v>550</v>
      </c>
      <c r="F129" s="184">
        <v>1004</v>
      </c>
      <c r="G129" s="184">
        <v>100</v>
      </c>
      <c r="H129" s="184">
        <v>5200</v>
      </c>
      <c r="I129" s="173">
        <v>11064</v>
      </c>
      <c r="J129" s="187">
        <v>121</v>
      </c>
      <c r="K129" s="187">
        <v>254</v>
      </c>
    </row>
    <row r="130" spans="1:11" x14ac:dyDescent="0.25">
      <c r="A130" s="184">
        <v>52048</v>
      </c>
      <c r="B130" s="72" t="s">
        <v>242</v>
      </c>
      <c r="C130" s="74" t="s">
        <v>243</v>
      </c>
      <c r="D130" s="184">
        <v>1</v>
      </c>
      <c r="E130" s="76">
        <v>550</v>
      </c>
      <c r="F130" s="184">
        <v>1004</v>
      </c>
      <c r="G130" s="184">
        <v>100</v>
      </c>
      <c r="H130" s="184">
        <v>5200</v>
      </c>
      <c r="I130" s="173">
        <v>11065</v>
      </c>
      <c r="J130" s="187">
        <v>121</v>
      </c>
      <c r="K130" s="187">
        <v>254</v>
      </c>
    </row>
    <row r="131" spans="1:11" x14ac:dyDescent="0.25">
      <c r="A131" s="184">
        <v>52049</v>
      </c>
      <c r="B131" s="72" t="s">
        <v>242</v>
      </c>
      <c r="C131" s="74" t="s">
        <v>243</v>
      </c>
      <c r="D131" s="184">
        <v>1</v>
      </c>
      <c r="E131" s="76">
        <v>550</v>
      </c>
      <c r="F131" s="184">
        <v>1004</v>
      </c>
      <c r="G131" s="184">
        <v>100</v>
      </c>
      <c r="H131" s="184">
        <v>5200</v>
      </c>
      <c r="I131" s="173">
        <v>11066</v>
      </c>
      <c r="J131" s="187">
        <v>121</v>
      </c>
      <c r="K131" s="187">
        <v>254</v>
      </c>
    </row>
    <row r="132" spans="1:11" x14ac:dyDescent="0.25">
      <c r="A132" s="184">
        <v>52050</v>
      </c>
      <c r="B132" s="72" t="s">
        <v>242</v>
      </c>
      <c r="C132" s="74" t="s">
        <v>243</v>
      </c>
      <c r="D132" s="184">
        <v>1</v>
      </c>
      <c r="E132" s="76">
        <v>550</v>
      </c>
      <c r="F132" s="184">
        <v>1004</v>
      </c>
      <c r="G132" s="184">
        <v>100</v>
      </c>
      <c r="H132" s="184">
        <v>5200</v>
      </c>
      <c r="I132" s="173">
        <v>11067</v>
      </c>
      <c r="J132" s="187">
        <v>121</v>
      </c>
      <c r="K132" s="187">
        <v>254</v>
      </c>
    </row>
    <row r="133" spans="1:11" x14ac:dyDescent="0.25">
      <c r="A133" s="184">
        <v>52051</v>
      </c>
      <c r="B133" s="72" t="s">
        <v>239</v>
      </c>
      <c r="C133" s="74" t="s">
        <v>240</v>
      </c>
      <c r="D133" s="184">
        <v>1</v>
      </c>
      <c r="E133" s="76">
        <v>550</v>
      </c>
      <c r="F133" s="184">
        <v>1004</v>
      </c>
      <c r="G133" s="193">
        <v>443</v>
      </c>
      <c r="H133" s="184">
        <v>5200</v>
      </c>
      <c r="I133" s="173">
        <v>418014</v>
      </c>
      <c r="J133" s="187">
        <v>121</v>
      </c>
      <c r="K133" s="187">
        <v>254</v>
      </c>
    </row>
    <row r="134" spans="1:11" x14ac:dyDescent="0.25">
      <c r="A134" s="184">
        <v>52052</v>
      </c>
      <c r="B134" s="72" t="s">
        <v>216</v>
      </c>
      <c r="C134" s="74" t="s">
        <v>217</v>
      </c>
      <c r="D134" s="184">
        <v>1</v>
      </c>
      <c r="E134" s="76">
        <v>15</v>
      </c>
      <c r="F134" s="184">
        <v>1004</v>
      </c>
      <c r="G134" s="184">
        <v>100</v>
      </c>
      <c r="H134" s="184">
        <v>5200</v>
      </c>
      <c r="I134" s="173">
        <v>556</v>
      </c>
      <c r="J134" s="187">
        <v>121</v>
      </c>
      <c r="K134" s="187">
        <v>112</v>
      </c>
    </row>
    <row r="135" spans="1:11" x14ac:dyDescent="0.25">
      <c r="A135" s="184">
        <v>52053</v>
      </c>
      <c r="B135" s="72" t="s">
        <v>220</v>
      </c>
      <c r="C135" s="74" t="s">
        <v>221</v>
      </c>
      <c r="D135" s="184">
        <v>1</v>
      </c>
      <c r="E135" s="76">
        <v>35</v>
      </c>
      <c r="F135" s="184">
        <v>1004</v>
      </c>
      <c r="G135" s="184">
        <v>100</v>
      </c>
      <c r="H135" s="184">
        <v>5100</v>
      </c>
      <c r="I135" s="173">
        <v>1195</v>
      </c>
      <c r="J135" s="187">
        <v>121</v>
      </c>
      <c r="K135" s="187" t="s">
        <v>159</v>
      </c>
    </row>
    <row r="136" spans="1:11" x14ac:dyDescent="0.25">
      <c r="A136" s="184">
        <v>52063</v>
      </c>
      <c r="B136" s="72" t="s">
        <v>246</v>
      </c>
      <c r="C136" s="74" t="s">
        <v>810</v>
      </c>
      <c r="D136" s="184">
        <v>1</v>
      </c>
      <c r="E136" s="76">
        <v>15</v>
      </c>
      <c r="F136" s="184">
        <v>1004</v>
      </c>
      <c r="G136" s="184">
        <v>100</v>
      </c>
      <c r="H136" s="184">
        <v>5200</v>
      </c>
      <c r="I136" s="173">
        <v>1001</v>
      </c>
      <c r="J136" s="187">
        <v>121</v>
      </c>
      <c r="K136" s="187">
        <v>113</v>
      </c>
    </row>
    <row r="137" spans="1:11" x14ac:dyDescent="0.25">
      <c r="A137" s="184">
        <v>52064</v>
      </c>
      <c r="B137" s="72" t="s">
        <v>246</v>
      </c>
      <c r="C137" s="74" t="s">
        <v>810</v>
      </c>
      <c r="D137" s="184">
        <v>1</v>
      </c>
      <c r="E137" s="76">
        <v>15</v>
      </c>
      <c r="F137" s="184">
        <v>1004</v>
      </c>
      <c r="G137" s="184">
        <v>100</v>
      </c>
      <c r="H137" s="184">
        <v>5200</v>
      </c>
      <c r="I137" s="173">
        <v>1001</v>
      </c>
      <c r="J137" s="187">
        <v>121</v>
      </c>
      <c r="K137" s="187">
        <v>254</v>
      </c>
    </row>
    <row r="138" spans="1:11" x14ac:dyDescent="0.25">
      <c r="A138" s="184">
        <v>52070</v>
      </c>
      <c r="B138" s="72" t="s">
        <v>179</v>
      </c>
      <c r="C138" s="74" t="s">
        <v>180</v>
      </c>
      <c r="D138" s="184">
        <v>1</v>
      </c>
      <c r="E138" s="76">
        <v>20</v>
      </c>
      <c r="F138" s="184">
        <v>1001</v>
      </c>
      <c r="G138" s="193">
        <v>443</v>
      </c>
      <c r="H138" s="184">
        <v>5100</v>
      </c>
      <c r="I138" s="173">
        <v>449014</v>
      </c>
      <c r="J138" s="187">
        <v>121</v>
      </c>
      <c r="K138" s="187" t="s">
        <v>159</v>
      </c>
    </row>
    <row r="139" spans="1:11" x14ac:dyDescent="0.25">
      <c r="A139" s="184">
        <v>52072</v>
      </c>
      <c r="B139" s="72" t="s">
        <v>218</v>
      </c>
      <c r="C139" s="74" t="s">
        <v>219</v>
      </c>
      <c r="D139" s="184">
        <v>1</v>
      </c>
      <c r="E139" s="76">
        <v>20</v>
      </c>
      <c r="F139" s="184">
        <v>1001</v>
      </c>
      <c r="G139" s="194">
        <v>443</v>
      </c>
      <c r="H139" s="184">
        <v>5100</v>
      </c>
      <c r="I139" s="173">
        <v>449011</v>
      </c>
      <c r="J139" s="187">
        <v>121</v>
      </c>
      <c r="K139" s="187" t="s">
        <v>159</v>
      </c>
    </row>
    <row r="140" spans="1:11" x14ac:dyDescent="0.25">
      <c r="A140" s="184">
        <v>52075</v>
      </c>
      <c r="B140" s="72" t="s">
        <v>241</v>
      </c>
      <c r="C140" s="74" t="s">
        <v>811</v>
      </c>
      <c r="D140" s="184">
        <v>1</v>
      </c>
      <c r="E140" s="76">
        <v>15</v>
      </c>
      <c r="F140" s="184">
        <v>1001</v>
      </c>
      <c r="G140" s="184">
        <v>100</v>
      </c>
      <c r="H140" s="184">
        <v>5200</v>
      </c>
      <c r="I140" s="173">
        <v>1001</v>
      </c>
      <c r="J140" s="187">
        <v>121</v>
      </c>
      <c r="K140" s="187">
        <v>111</v>
      </c>
    </row>
    <row r="141" spans="1:11" x14ac:dyDescent="0.25">
      <c r="A141" s="184">
        <v>52076</v>
      </c>
      <c r="B141" s="72" t="s">
        <v>247</v>
      </c>
      <c r="C141" s="74" t="s">
        <v>812</v>
      </c>
      <c r="D141" s="184">
        <v>1</v>
      </c>
      <c r="E141" s="76">
        <v>15</v>
      </c>
      <c r="F141" s="184">
        <v>1001</v>
      </c>
      <c r="G141" s="184">
        <v>100</v>
      </c>
      <c r="H141" s="184">
        <v>5200</v>
      </c>
      <c r="I141" s="173">
        <v>1001</v>
      </c>
      <c r="J141" s="187">
        <v>121</v>
      </c>
      <c r="K141" s="187">
        <v>112</v>
      </c>
    </row>
    <row r="142" spans="1:11" x14ac:dyDescent="0.25">
      <c r="A142" s="184">
        <v>52077</v>
      </c>
      <c r="B142" s="72" t="s">
        <v>813</v>
      </c>
      <c r="C142" s="74" t="s">
        <v>814</v>
      </c>
      <c r="D142" s="184">
        <v>1</v>
      </c>
      <c r="E142" s="76">
        <v>15</v>
      </c>
      <c r="F142" s="184">
        <v>1001</v>
      </c>
      <c r="G142" s="184">
        <v>100</v>
      </c>
      <c r="H142" s="184">
        <v>5200</v>
      </c>
      <c r="I142" s="173">
        <v>1001</v>
      </c>
      <c r="J142" s="187">
        <v>121</v>
      </c>
      <c r="K142" s="187">
        <v>113</v>
      </c>
    </row>
    <row r="143" spans="1:11" x14ac:dyDescent="0.25">
      <c r="A143" s="184">
        <v>52078</v>
      </c>
      <c r="B143" s="72" t="s">
        <v>241</v>
      </c>
      <c r="C143" s="74" t="s">
        <v>811</v>
      </c>
      <c r="D143" s="184">
        <v>1</v>
      </c>
      <c r="E143" s="76">
        <v>15</v>
      </c>
      <c r="F143" s="184">
        <v>1001</v>
      </c>
      <c r="G143" s="184">
        <v>100</v>
      </c>
      <c r="H143" s="184">
        <v>5200</v>
      </c>
      <c r="I143" s="173">
        <v>1001</v>
      </c>
      <c r="J143" s="187">
        <v>121</v>
      </c>
      <c r="K143" s="187">
        <v>111</v>
      </c>
    </row>
    <row r="144" spans="1:11" x14ac:dyDescent="0.25">
      <c r="A144" s="184">
        <v>52079</v>
      </c>
      <c r="B144" s="72" t="s">
        <v>247</v>
      </c>
      <c r="C144" s="74" t="s">
        <v>812</v>
      </c>
      <c r="D144" s="184">
        <v>1</v>
      </c>
      <c r="E144" s="76">
        <v>15</v>
      </c>
      <c r="F144" s="184">
        <v>1001</v>
      </c>
      <c r="G144" s="184">
        <v>100</v>
      </c>
      <c r="H144" s="184">
        <v>5200</v>
      </c>
      <c r="I144" s="173">
        <v>1001</v>
      </c>
      <c r="J144" s="187">
        <v>121</v>
      </c>
      <c r="K144" s="187">
        <v>112</v>
      </c>
    </row>
    <row r="145" spans="1:11" x14ac:dyDescent="0.25">
      <c r="A145" s="184">
        <v>52087</v>
      </c>
      <c r="B145" s="72" t="s">
        <v>214</v>
      </c>
      <c r="C145" s="74" t="s">
        <v>215</v>
      </c>
      <c r="D145" s="184">
        <v>1</v>
      </c>
      <c r="E145" s="76">
        <v>550</v>
      </c>
      <c r="F145" s="184">
        <v>1004</v>
      </c>
      <c r="G145" s="184">
        <v>100</v>
      </c>
      <c r="H145" s="184">
        <v>5200</v>
      </c>
      <c r="I145" s="173">
        <v>1735</v>
      </c>
      <c r="J145" s="187">
        <v>121</v>
      </c>
      <c r="K145" s="187">
        <v>111</v>
      </c>
    </row>
    <row r="146" spans="1:11" x14ac:dyDescent="0.25">
      <c r="A146" s="184">
        <v>52088</v>
      </c>
      <c r="B146" s="72" t="s">
        <v>216</v>
      </c>
      <c r="C146" s="74" t="s">
        <v>217</v>
      </c>
      <c r="D146" s="184">
        <v>1</v>
      </c>
      <c r="E146" s="76">
        <v>550</v>
      </c>
      <c r="F146" s="184">
        <v>1004</v>
      </c>
      <c r="G146" s="184">
        <v>100</v>
      </c>
      <c r="H146" s="184">
        <v>5200</v>
      </c>
      <c r="I146" s="173">
        <v>1735</v>
      </c>
      <c r="J146" s="187">
        <v>121</v>
      </c>
      <c r="K146" s="187">
        <v>112</v>
      </c>
    </row>
    <row r="147" spans="1:11" x14ac:dyDescent="0.25">
      <c r="A147" s="184">
        <v>52089</v>
      </c>
      <c r="B147" s="72" t="s">
        <v>220</v>
      </c>
      <c r="C147" s="74" t="s">
        <v>221</v>
      </c>
      <c r="D147" s="184">
        <v>1</v>
      </c>
      <c r="E147" s="76">
        <v>550</v>
      </c>
      <c r="F147" s="184">
        <v>1004</v>
      </c>
      <c r="G147" s="184">
        <v>100</v>
      </c>
      <c r="H147" s="184">
        <v>5200</v>
      </c>
      <c r="I147" s="173">
        <v>1735</v>
      </c>
      <c r="J147" s="187">
        <v>121</v>
      </c>
      <c r="K147" s="187">
        <v>254</v>
      </c>
    </row>
    <row r="148" spans="1:11" x14ac:dyDescent="0.25">
      <c r="A148" s="184">
        <v>52090</v>
      </c>
      <c r="B148" s="72" t="s">
        <v>226</v>
      </c>
      <c r="C148" s="74" t="s">
        <v>227</v>
      </c>
      <c r="D148" s="184">
        <v>1</v>
      </c>
      <c r="E148" s="76">
        <v>550</v>
      </c>
      <c r="F148" s="184">
        <v>1004</v>
      </c>
      <c r="G148" s="184">
        <v>100</v>
      </c>
      <c r="H148" s="184">
        <v>6300</v>
      </c>
      <c r="I148" s="173">
        <v>1735</v>
      </c>
      <c r="J148" s="187">
        <v>131</v>
      </c>
      <c r="K148" s="187">
        <v>0</v>
      </c>
    </row>
    <row r="149" spans="1:11" x14ac:dyDescent="0.25">
      <c r="A149" s="184">
        <v>52105</v>
      </c>
      <c r="B149" s="72" t="s">
        <v>855</v>
      </c>
      <c r="C149" s="74" t="s">
        <v>856</v>
      </c>
      <c r="D149" s="184">
        <v>21</v>
      </c>
      <c r="E149" s="76">
        <v>60</v>
      </c>
      <c r="F149" s="184">
        <v>1010</v>
      </c>
      <c r="G149" s="184">
        <v>100</v>
      </c>
      <c r="H149" s="184">
        <v>5200</v>
      </c>
      <c r="I149" s="173">
        <v>1001</v>
      </c>
      <c r="J149" s="187">
        <v>151</v>
      </c>
      <c r="K149" s="187">
        <v>111</v>
      </c>
    </row>
    <row r="150" spans="1:11" x14ac:dyDescent="0.25">
      <c r="A150" s="184">
        <v>52106</v>
      </c>
      <c r="B150" s="72" t="s">
        <v>855</v>
      </c>
      <c r="C150" s="74" t="s">
        <v>856</v>
      </c>
      <c r="D150" s="184">
        <v>21</v>
      </c>
      <c r="E150" s="76">
        <v>60</v>
      </c>
      <c r="F150" s="184">
        <v>1010</v>
      </c>
      <c r="G150" s="184">
        <v>100</v>
      </c>
      <c r="H150" s="184">
        <v>5200</v>
      </c>
      <c r="I150" s="173">
        <v>1001</v>
      </c>
      <c r="J150" s="187">
        <v>151</v>
      </c>
      <c r="K150" s="187">
        <v>113</v>
      </c>
    </row>
    <row r="151" spans="1:11" x14ac:dyDescent="0.25">
      <c r="A151" s="184">
        <v>52108</v>
      </c>
      <c r="B151" s="72" t="s">
        <v>855</v>
      </c>
      <c r="C151" s="74" t="s">
        <v>856</v>
      </c>
      <c r="D151" s="184">
        <v>21</v>
      </c>
      <c r="E151" s="76">
        <v>60</v>
      </c>
      <c r="F151" s="184">
        <v>1010</v>
      </c>
      <c r="G151" s="184">
        <v>422</v>
      </c>
      <c r="H151" s="184">
        <v>5200</v>
      </c>
      <c r="I151" s="173">
        <v>418014</v>
      </c>
      <c r="J151" s="187">
        <v>151</v>
      </c>
      <c r="K151" s="187">
        <v>255</v>
      </c>
    </row>
    <row r="152" spans="1:11" x14ac:dyDescent="0.25">
      <c r="A152" s="184">
        <v>52109</v>
      </c>
      <c r="B152" s="72" t="s">
        <v>855</v>
      </c>
      <c r="C152" s="74" t="s">
        <v>856</v>
      </c>
      <c r="D152" s="184">
        <v>21</v>
      </c>
      <c r="E152" s="76">
        <v>60</v>
      </c>
      <c r="F152" s="184">
        <v>1010</v>
      </c>
      <c r="G152" s="184">
        <v>422</v>
      </c>
      <c r="H152" s="184">
        <v>5200</v>
      </c>
      <c r="I152" s="173">
        <v>418014</v>
      </c>
      <c r="J152" s="187">
        <v>151</v>
      </c>
      <c r="K152" s="187" t="s">
        <v>159</v>
      </c>
    </row>
    <row r="153" spans="1:11" x14ac:dyDescent="0.25">
      <c r="A153" s="184">
        <v>52110</v>
      </c>
      <c r="B153" s="72" t="s">
        <v>855</v>
      </c>
      <c r="C153" s="74" t="s">
        <v>856</v>
      </c>
      <c r="D153" s="184">
        <v>21</v>
      </c>
      <c r="E153" s="76">
        <v>60</v>
      </c>
      <c r="F153" s="184">
        <v>1010</v>
      </c>
      <c r="G153" s="184">
        <v>443</v>
      </c>
      <c r="H153" s="184">
        <v>5200</v>
      </c>
      <c r="I153" s="173">
        <v>449011</v>
      </c>
      <c r="J153" s="187">
        <v>151</v>
      </c>
      <c r="K153" s="187">
        <v>112</v>
      </c>
    </row>
    <row r="154" spans="1:11" x14ac:dyDescent="0.25">
      <c r="A154" s="184">
        <v>52111</v>
      </c>
      <c r="B154" s="72" t="s">
        <v>248</v>
      </c>
      <c r="C154" s="74" t="s">
        <v>1085</v>
      </c>
      <c r="D154" s="184">
        <v>21</v>
      </c>
      <c r="E154" s="76">
        <v>60</v>
      </c>
      <c r="F154" s="184">
        <v>1010</v>
      </c>
      <c r="G154" s="184">
        <v>100</v>
      </c>
      <c r="H154" s="184">
        <v>5200</v>
      </c>
      <c r="I154" s="173">
        <v>1001</v>
      </c>
      <c r="J154" s="187">
        <v>151</v>
      </c>
      <c r="K154" s="187">
        <v>111</v>
      </c>
    </row>
    <row r="155" spans="1:11" x14ac:dyDescent="0.25">
      <c r="A155" s="184">
        <v>52113</v>
      </c>
      <c r="B155" s="72" t="s">
        <v>249</v>
      </c>
      <c r="C155" s="74" t="s">
        <v>857</v>
      </c>
      <c r="D155" s="184">
        <v>21</v>
      </c>
      <c r="E155" s="76">
        <v>60</v>
      </c>
      <c r="F155" s="184">
        <v>1010</v>
      </c>
      <c r="G155" s="184">
        <v>100</v>
      </c>
      <c r="H155" s="184">
        <v>5200</v>
      </c>
      <c r="I155" s="173">
        <v>1001</v>
      </c>
      <c r="J155" s="187">
        <v>151</v>
      </c>
      <c r="K155" s="187">
        <v>254</v>
      </c>
    </row>
    <row r="156" spans="1:11" x14ac:dyDescent="0.25">
      <c r="A156" s="184">
        <v>52114</v>
      </c>
      <c r="B156" s="72" t="s">
        <v>249</v>
      </c>
      <c r="C156" s="74" t="s">
        <v>857</v>
      </c>
      <c r="D156" s="184">
        <v>21</v>
      </c>
      <c r="E156" s="76">
        <v>60</v>
      </c>
      <c r="F156" s="184">
        <v>1010</v>
      </c>
      <c r="G156" s="184">
        <v>100</v>
      </c>
      <c r="H156" s="184">
        <v>5200</v>
      </c>
      <c r="I156" s="173">
        <v>1001</v>
      </c>
      <c r="J156" s="187">
        <v>151</v>
      </c>
      <c r="K156" s="187">
        <v>113</v>
      </c>
    </row>
    <row r="157" spans="1:11" x14ac:dyDescent="0.25">
      <c r="A157" s="184">
        <v>52119</v>
      </c>
      <c r="B157" s="72" t="s">
        <v>250</v>
      </c>
      <c r="C157" s="74" t="s">
        <v>858</v>
      </c>
      <c r="D157" s="184">
        <v>21</v>
      </c>
      <c r="E157" s="76">
        <v>60</v>
      </c>
      <c r="F157" s="184">
        <v>1010</v>
      </c>
      <c r="G157" s="184">
        <v>100</v>
      </c>
      <c r="H157" s="184">
        <v>5200</v>
      </c>
      <c r="I157" s="173">
        <v>1001</v>
      </c>
      <c r="J157" s="187">
        <v>151</v>
      </c>
      <c r="K157" s="187">
        <v>111</v>
      </c>
    </row>
    <row r="158" spans="1:11" x14ac:dyDescent="0.25">
      <c r="A158" s="184">
        <v>52126</v>
      </c>
      <c r="B158" s="72" t="s">
        <v>251</v>
      </c>
      <c r="C158" s="74" t="s">
        <v>859</v>
      </c>
      <c r="D158" s="184">
        <v>21</v>
      </c>
      <c r="E158" s="76">
        <v>60</v>
      </c>
      <c r="F158" s="184">
        <v>1010</v>
      </c>
      <c r="G158" s="184">
        <v>100</v>
      </c>
      <c r="H158" s="184">
        <v>5200</v>
      </c>
      <c r="I158" s="173">
        <v>1001</v>
      </c>
      <c r="J158" s="187">
        <v>151</v>
      </c>
      <c r="K158" s="187">
        <v>113</v>
      </c>
    </row>
    <row r="159" spans="1:11" x14ac:dyDescent="0.25">
      <c r="A159" s="184">
        <v>52132</v>
      </c>
      <c r="B159" s="72" t="s">
        <v>252</v>
      </c>
      <c r="C159" s="74" t="s">
        <v>860</v>
      </c>
      <c r="D159" s="184">
        <v>21</v>
      </c>
      <c r="E159" s="76">
        <v>560</v>
      </c>
      <c r="F159" s="184">
        <v>1011</v>
      </c>
      <c r="G159" s="184">
        <v>100</v>
      </c>
      <c r="H159" s="184">
        <v>5200</v>
      </c>
      <c r="I159" s="173">
        <v>1624</v>
      </c>
      <c r="J159" s="187">
        <v>151</v>
      </c>
      <c r="K159" s="187">
        <v>255</v>
      </c>
    </row>
    <row r="160" spans="1:11" x14ac:dyDescent="0.25">
      <c r="A160" s="184">
        <v>52133</v>
      </c>
      <c r="B160" s="72" t="s">
        <v>253</v>
      </c>
      <c r="C160" s="74" t="s">
        <v>861</v>
      </c>
      <c r="D160" s="184">
        <v>21</v>
      </c>
      <c r="E160" s="76">
        <v>60</v>
      </c>
      <c r="F160" s="184">
        <v>1012</v>
      </c>
      <c r="G160" s="184">
        <v>100</v>
      </c>
      <c r="H160" s="184">
        <v>5200</v>
      </c>
      <c r="I160" s="173">
        <v>1001</v>
      </c>
      <c r="J160" s="187">
        <v>151</v>
      </c>
      <c r="K160" s="187">
        <v>111</v>
      </c>
    </row>
    <row r="161" spans="1:11" x14ac:dyDescent="0.25">
      <c r="A161" s="184">
        <v>52135</v>
      </c>
      <c r="B161" s="72" t="s">
        <v>862</v>
      </c>
      <c r="C161" s="74" t="s">
        <v>863</v>
      </c>
      <c r="D161" s="184">
        <v>21</v>
      </c>
      <c r="E161" s="76">
        <v>60</v>
      </c>
      <c r="F161" s="184">
        <v>1014</v>
      </c>
      <c r="G161" s="184">
        <v>100</v>
      </c>
      <c r="H161" s="184">
        <v>5200</v>
      </c>
      <c r="I161" s="173">
        <v>1001</v>
      </c>
      <c r="J161" s="187">
        <v>151</v>
      </c>
      <c r="K161" s="187">
        <v>254</v>
      </c>
    </row>
    <row r="162" spans="1:11" x14ac:dyDescent="0.25">
      <c r="A162" s="184">
        <v>52137</v>
      </c>
      <c r="B162" s="72" t="s">
        <v>254</v>
      </c>
      <c r="C162" s="74" t="s">
        <v>1086</v>
      </c>
      <c r="D162" s="184">
        <v>21</v>
      </c>
      <c r="E162" s="76">
        <v>60</v>
      </c>
      <c r="F162" s="184">
        <v>1014</v>
      </c>
      <c r="G162" s="184">
        <v>100</v>
      </c>
      <c r="H162" s="184">
        <v>5200</v>
      </c>
      <c r="I162" s="173">
        <v>1001</v>
      </c>
      <c r="J162" s="187">
        <v>151</v>
      </c>
      <c r="K162" s="187">
        <v>113</v>
      </c>
    </row>
    <row r="163" spans="1:11" x14ac:dyDescent="0.25">
      <c r="A163" s="184">
        <v>52138</v>
      </c>
      <c r="B163" s="72" t="s">
        <v>1087</v>
      </c>
      <c r="C163" s="74" t="s">
        <v>1088</v>
      </c>
      <c r="D163" s="184">
        <v>21</v>
      </c>
      <c r="E163" s="76">
        <v>60</v>
      </c>
      <c r="F163" s="184">
        <v>1014</v>
      </c>
      <c r="G163" s="184">
        <v>100</v>
      </c>
      <c r="H163" s="184">
        <v>5200</v>
      </c>
      <c r="I163" s="173">
        <v>1001</v>
      </c>
      <c r="J163" s="187">
        <v>151</v>
      </c>
      <c r="K163" s="187" t="s">
        <v>159</v>
      </c>
    </row>
    <row r="164" spans="1:11" x14ac:dyDescent="0.25">
      <c r="A164" s="184">
        <v>52141</v>
      </c>
      <c r="B164" s="72" t="s">
        <v>255</v>
      </c>
      <c r="C164" s="74" t="s">
        <v>864</v>
      </c>
      <c r="D164" s="184">
        <v>21</v>
      </c>
      <c r="E164" s="76">
        <v>60</v>
      </c>
      <c r="F164" s="184">
        <v>1017</v>
      </c>
      <c r="G164" s="184">
        <v>100</v>
      </c>
      <c r="H164" s="184">
        <v>5200</v>
      </c>
      <c r="I164" s="173">
        <v>1001</v>
      </c>
      <c r="J164" s="187">
        <v>151</v>
      </c>
      <c r="K164" s="187">
        <v>254</v>
      </c>
    </row>
    <row r="165" spans="1:11" x14ac:dyDescent="0.25">
      <c r="A165" s="184">
        <v>52143</v>
      </c>
      <c r="B165" s="72" t="s">
        <v>256</v>
      </c>
      <c r="C165" s="74" t="s">
        <v>815</v>
      </c>
      <c r="D165" s="184">
        <v>21</v>
      </c>
      <c r="E165" s="76">
        <v>60</v>
      </c>
      <c r="F165" s="184">
        <v>1017</v>
      </c>
      <c r="G165" s="184">
        <v>100</v>
      </c>
      <c r="H165" s="184">
        <v>5200</v>
      </c>
      <c r="I165" s="173">
        <v>1001</v>
      </c>
      <c r="J165" s="187">
        <v>151</v>
      </c>
      <c r="K165" s="187">
        <v>254</v>
      </c>
    </row>
    <row r="166" spans="1:11" x14ac:dyDescent="0.25">
      <c r="A166" s="184">
        <v>52147</v>
      </c>
      <c r="B166" s="72" t="s">
        <v>257</v>
      </c>
      <c r="C166" s="74" t="s">
        <v>865</v>
      </c>
      <c r="D166" s="184">
        <v>21</v>
      </c>
      <c r="E166" s="76">
        <v>60</v>
      </c>
      <c r="F166" s="184">
        <v>1011</v>
      </c>
      <c r="G166" s="184">
        <v>100</v>
      </c>
      <c r="H166" s="184">
        <v>5200</v>
      </c>
      <c r="I166" s="173">
        <v>1001</v>
      </c>
      <c r="J166" s="187">
        <v>151</v>
      </c>
      <c r="K166" s="187">
        <v>254</v>
      </c>
    </row>
    <row r="167" spans="1:11" x14ac:dyDescent="0.25">
      <c r="A167" s="184">
        <v>52150</v>
      </c>
      <c r="B167" s="72" t="s">
        <v>258</v>
      </c>
      <c r="C167" s="74" t="s">
        <v>259</v>
      </c>
      <c r="D167" s="184">
        <v>21</v>
      </c>
      <c r="E167" s="76">
        <v>60</v>
      </c>
      <c r="F167" s="184">
        <v>1011</v>
      </c>
      <c r="G167" s="184">
        <v>422</v>
      </c>
      <c r="H167" s="184">
        <v>5200</v>
      </c>
      <c r="I167" s="173">
        <v>418014</v>
      </c>
      <c r="J167" s="187">
        <v>151</v>
      </c>
      <c r="K167" s="187">
        <v>255</v>
      </c>
    </row>
    <row r="168" spans="1:11" x14ac:dyDescent="0.25">
      <c r="A168" s="184">
        <v>52153</v>
      </c>
      <c r="B168" s="72" t="s">
        <v>260</v>
      </c>
      <c r="C168" s="74" t="s">
        <v>866</v>
      </c>
      <c r="D168" s="184">
        <v>21</v>
      </c>
      <c r="E168" s="76">
        <v>60</v>
      </c>
      <c r="F168" s="184">
        <v>1011</v>
      </c>
      <c r="G168" s="184">
        <v>422</v>
      </c>
      <c r="H168" s="184">
        <v>5200</v>
      </c>
      <c r="I168" s="173">
        <v>418014</v>
      </c>
      <c r="J168" s="187">
        <v>151</v>
      </c>
      <c r="K168" s="187">
        <v>255</v>
      </c>
    </row>
    <row r="169" spans="1:11" x14ac:dyDescent="0.25">
      <c r="A169" s="184">
        <v>52160</v>
      </c>
      <c r="B169" s="72" t="s">
        <v>261</v>
      </c>
      <c r="C169" s="74" t="s">
        <v>816</v>
      </c>
      <c r="D169" s="184">
        <v>21</v>
      </c>
      <c r="E169" s="76">
        <v>60</v>
      </c>
      <c r="F169" s="184">
        <v>1014</v>
      </c>
      <c r="G169" s="184">
        <v>100</v>
      </c>
      <c r="H169" s="184">
        <v>5200</v>
      </c>
      <c r="I169" s="173">
        <v>1001</v>
      </c>
      <c r="J169" s="187">
        <v>151</v>
      </c>
      <c r="K169" s="187">
        <v>254</v>
      </c>
    </row>
    <row r="170" spans="1:11" x14ac:dyDescent="0.25">
      <c r="A170" s="184">
        <v>52189</v>
      </c>
      <c r="B170" s="72" t="s">
        <v>855</v>
      </c>
      <c r="C170" s="74" t="s">
        <v>856</v>
      </c>
      <c r="D170" s="184">
        <v>21</v>
      </c>
      <c r="E170" s="76">
        <v>550</v>
      </c>
      <c r="F170" s="184">
        <v>1009</v>
      </c>
      <c r="G170" s="184">
        <v>443</v>
      </c>
      <c r="H170" s="184">
        <v>5200</v>
      </c>
      <c r="I170" s="173">
        <v>449011</v>
      </c>
      <c r="J170" s="187">
        <v>151</v>
      </c>
      <c r="K170" s="187">
        <v>0</v>
      </c>
    </row>
    <row r="171" spans="1:11" x14ac:dyDescent="0.25">
      <c r="A171" s="184">
        <v>53003</v>
      </c>
      <c r="B171" s="72" t="s">
        <v>867</v>
      </c>
      <c r="C171" s="74" t="s">
        <v>868</v>
      </c>
      <c r="D171" s="184">
        <v>1</v>
      </c>
      <c r="E171" s="76">
        <v>10</v>
      </c>
      <c r="F171" s="184">
        <v>1001</v>
      </c>
      <c r="G171" s="184">
        <v>100</v>
      </c>
      <c r="H171" s="184">
        <v>5300</v>
      </c>
      <c r="I171" s="173">
        <v>1001</v>
      </c>
      <c r="J171" s="187">
        <v>121</v>
      </c>
      <c r="K171" s="187">
        <v>300</v>
      </c>
    </row>
    <row r="172" spans="1:11" x14ac:dyDescent="0.25">
      <c r="A172" s="184">
        <v>53006</v>
      </c>
      <c r="B172" s="72" t="s">
        <v>262</v>
      </c>
      <c r="C172" s="74" t="s">
        <v>263</v>
      </c>
      <c r="D172" s="184">
        <v>1</v>
      </c>
      <c r="E172" s="76">
        <v>30</v>
      </c>
      <c r="F172" s="184">
        <v>1001</v>
      </c>
      <c r="G172" s="184">
        <v>100</v>
      </c>
      <c r="H172" s="184">
        <v>5300</v>
      </c>
      <c r="I172" s="173">
        <v>1241</v>
      </c>
      <c r="J172" s="187">
        <v>121</v>
      </c>
      <c r="K172" s="187">
        <v>300</v>
      </c>
    </row>
    <row r="173" spans="1:11" x14ac:dyDescent="0.25">
      <c r="A173" s="184">
        <v>54001</v>
      </c>
      <c r="B173" s="72" t="s">
        <v>264</v>
      </c>
      <c r="C173" s="74" t="s">
        <v>265</v>
      </c>
      <c r="D173" s="184">
        <v>5</v>
      </c>
      <c r="E173" s="76">
        <v>150</v>
      </c>
      <c r="F173" s="184">
        <v>1401</v>
      </c>
      <c r="G173" s="184">
        <v>100</v>
      </c>
      <c r="H173" s="184">
        <v>5400</v>
      </c>
      <c r="I173" s="173">
        <v>1200</v>
      </c>
      <c r="J173" s="187">
        <v>121</v>
      </c>
      <c r="K173" s="187">
        <v>402</v>
      </c>
    </row>
    <row r="174" spans="1:11" x14ac:dyDescent="0.25">
      <c r="A174" s="184">
        <v>54002</v>
      </c>
      <c r="B174" s="72" t="s">
        <v>264</v>
      </c>
      <c r="C174" s="74" t="s">
        <v>265</v>
      </c>
      <c r="D174" s="184">
        <v>5</v>
      </c>
      <c r="E174" s="76">
        <v>150</v>
      </c>
      <c r="F174" s="184">
        <v>1401</v>
      </c>
      <c r="G174" s="184">
        <v>100</v>
      </c>
      <c r="H174" s="184">
        <v>5400</v>
      </c>
      <c r="I174" s="173">
        <v>1200</v>
      </c>
      <c r="J174" s="187">
        <v>121</v>
      </c>
      <c r="K174" s="187">
        <v>402</v>
      </c>
    </row>
    <row r="175" spans="1:11" x14ac:dyDescent="0.25">
      <c r="A175" s="184">
        <v>54003</v>
      </c>
      <c r="B175" s="72" t="s">
        <v>264</v>
      </c>
      <c r="C175" s="74" t="s">
        <v>265</v>
      </c>
      <c r="D175" s="184">
        <v>5</v>
      </c>
      <c r="E175" s="76">
        <v>150</v>
      </c>
      <c r="F175" s="184">
        <v>1401</v>
      </c>
      <c r="G175" s="184">
        <v>100</v>
      </c>
      <c r="H175" s="184">
        <v>5400</v>
      </c>
      <c r="I175" s="173">
        <v>1200</v>
      </c>
      <c r="J175" s="187">
        <v>121</v>
      </c>
      <c r="K175" s="187">
        <v>403</v>
      </c>
    </row>
    <row r="176" spans="1:11" x14ac:dyDescent="0.25">
      <c r="A176" s="184">
        <v>54004</v>
      </c>
      <c r="B176" s="72" t="s">
        <v>264</v>
      </c>
      <c r="C176" s="74" t="s">
        <v>265</v>
      </c>
      <c r="D176" s="184">
        <v>5</v>
      </c>
      <c r="E176" s="76">
        <v>150</v>
      </c>
      <c r="F176" s="184">
        <v>1401</v>
      </c>
      <c r="G176" s="184">
        <v>100</v>
      </c>
      <c r="H176" s="184">
        <v>5400</v>
      </c>
      <c r="I176" s="173">
        <v>1200</v>
      </c>
      <c r="J176" s="187">
        <v>121</v>
      </c>
      <c r="K176" s="187">
        <v>404</v>
      </c>
    </row>
    <row r="177" spans="1:11" x14ac:dyDescent="0.25">
      <c r="A177" s="184">
        <v>54012</v>
      </c>
      <c r="B177" s="72" t="s">
        <v>264</v>
      </c>
      <c r="C177" s="74" t="s">
        <v>265</v>
      </c>
      <c r="D177" s="184">
        <v>5</v>
      </c>
      <c r="E177" s="76">
        <v>150</v>
      </c>
      <c r="F177" s="184">
        <v>1401</v>
      </c>
      <c r="G177" s="184">
        <v>422</v>
      </c>
      <c r="H177" s="184">
        <v>5400</v>
      </c>
      <c r="I177" s="173">
        <v>418066</v>
      </c>
      <c r="J177" s="187">
        <v>121</v>
      </c>
      <c r="K177" s="187">
        <v>403</v>
      </c>
    </row>
    <row r="178" spans="1:11" x14ac:dyDescent="0.25">
      <c r="A178" s="184">
        <v>54013</v>
      </c>
      <c r="B178" s="72" t="s">
        <v>264</v>
      </c>
      <c r="C178" s="74" t="s">
        <v>265</v>
      </c>
      <c r="D178" s="184">
        <v>5</v>
      </c>
      <c r="E178" s="76">
        <v>150</v>
      </c>
      <c r="F178" s="184">
        <v>1401</v>
      </c>
      <c r="G178" s="184">
        <v>422</v>
      </c>
      <c r="H178" s="184">
        <v>5400</v>
      </c>
      <c r="I178" s="173">
        <v>418066</v>
      </c>
      <c r="J178" s="187">
        <v>121</v>
      </c>
      <c r="K178" s="187">
        <v>403</v>
      </c>
    </row>
    <row r="179" spans="1:11" x14ac:dyDescent="0.25">
      <c r="A179" s="184">
        <v>54014</v>
      </c>
      <c r="B179" s="72" t="s">
        <v>264</v>
      </c>
      <c r="C179" s="74" t="s">
        <v>265</v>
      </c>
      <c r="D179" s="184">
        <v>5</v>
      </c>
      <c r="E179" s="76">
        <v>150</v>
      </c>
      <c r="F179" s="184">
        <v>1401</v>
      </c>
      <c r="G179" s="184">
        <v>422</v>
      </c>
      <c r="H179" s="184">
        <v>5400</v>
      </c>
      <c r="I179" s="173">
        <v>419096</v>
      </c>
      <c r="J179" s="187">
        <v>121</v>
      </c>
      <c r="K179" s="187">
        <v>404</v>
      </c>
    </row>
    <row r="180" spans="1:11" x14ac:dyDescent="0.25">
      <c r="A180" s="184">
        <v>54053</v>
      </c>
      <c r="B180" s="72" t="s">
        <v>264</v>
      </c>
      <c r="C180" s="74" t="s">
        <v>265</v>
      </c>
      <c r="D180" s="184">
        <v>5</v>
      </c>
      <c r="E180" s="76">
        <v>150</v>
      </c>
      <c r="F180" s="184">
        <v>1401</v>
      </c>
      <c r="G180" s="184">
        <v>100</v>
      </c>
      <c r="H180" s="184">
        <v>5100</v>
      </c>
      <c r="I180" s="173">
        <v>1200</v>
      </c>
      <c r="J180" s="187">
        <v>121</v>
      </c>
      <c r="K180" s="187">
        <v>401</v>
      </c>
    </row>
    <row r="181" spans="1:11" x14ac:dyDescent="0.25">
      <c r="A181" s="184">
        <v>55017</v>
      </c>
      <c r="B181" s="72" t="s">
        <v>266</v>
      </c>
      <c r="C181" s="74" t="s">
        <v>267</v>
      </c>
      <c r="D181" s="184">
        <v>1</v>
      </c>
      <c r="E181" s="76">
        <v>30</v>
      </c>
      <c r="F181" s="184">
        <v>1122</v>
      </c>
      <c r="G181" s="184">
        <v>100</v>
      </c>
      <c r="H181" s="184">
        <v>5500</v>
      </c>
      <c r="I181" s="173">
        <v>514</v>
      </c>
      <c r="J181" s="187">
        <v>121</v>
      </c>
      <c r="K181" s="187">
        <v>0</v>
      </c>
    </row>
    <row r="182" spans="1:11" x14ac:dyDescent="0.25">
      <c r="A182" s="184">
        <v>55021</v>
      </c>
      <c r="B182" s="72" t="s">
        <v>268</v>
      </c>
      <c r="C182" s="74" t="s">
        <v>269</v>
      </c>
      <c r="D182" s="184">
        <v>1</v>
      </c>
      <c r="E182" s="76">
        <v>30</v>
      </c>
      <c r="F182" s="184">
        <v>1001</v>
      </c>
      <c r="G182" s="184">
        <v>425</v>
      </c>
      <c r="H182" s="184">
        <v>5500</v>
      </c>
      <c r="I182" s="173">
        <v>418096</v>
      </c>
      <c r="J182" s="187">
        <v>121</v>
      </c>
      <c r="K182" s="187">
        <v>500</v>
      </c>
    </row>
    <row r="183" spans="1:11" x14ac:dyDescent="0.25">
      <c r="A183" s="184">
        <v>55022</v>
      </c>
      <c r="B183" s="72" t="s">
        <v>268</v>
      </c>
      <c r="C183" s="74" t="s">
        <v>269</v>
      </c>
      <c r="D183" s="184">
        <v>1</v>
      </c>
      <c r="E183" s="76">
        <v>30</v>
      </c>
      <c r="F183" s="184">
        <v>1001</v>
      </c>
      <c r="G183" s="184">
        <v>100</v>
      </c>
      <c r="H183" s="184">
        <v>5500</v>
      </c>
      <c r="I183" s="173">
        <v>563</v>
      </c>
      <c r="J183" s="187">
        <v>121</v>
      </c>
      <c r="K183" s="187">
        <v>500</v>
      </c>
    </row>
    <row r="184" spans="1:11" x14ac:dyDescent="0.25">
      <c r="A184" s="184">
        <v>55089</v>
      </c>
      <c r="B184" s="72" t="s">
        <v>266</v>
      </c>
      <c r="C184" s="74" t="s">
        <v>267</v>
      </c>
      <c r="D184" s="184">
        <v>1</v>
      </c>
      <c r="E184" s="76">
        <v>550</v>
      </c>
      <c r="F184" s="184">
        <v>1122</v>
      </c>
      <c r="G184" s="184">
        <v>100</v>
      </c>
      <c r="H184" s="184">
        <v>5500</v>
      </c>
      <c r="I184" s="173">
        <v>1735</v>
      </c>
      <c r="J184" s="187">
        <v>121</v>
      </c>
      <c r="K184" s="187">
        <v>0</v>
      </c>
    </row>
    <row r="185" spans="1:11" x14ac:dyDescent="0.25">
      <c r="A185" s="184">
        <v>55101</v>
      </c>
      <c r="B185" s="72" t="s">
        <v>869</v>
      </c>
      <c r="C185" s="74" t="s">
        <v>870</v>
      </c>
      <c r="D185" s="184">
        <v>21</v>
      </c>
      <c r="E185" s="76">
        <v>60</v>
      </c>
      <c r="F185" s="184">
        <v>1123</v>
      </c>
      <c r="G185" s="184">
        <v>100</v>
      </c>
      <c r="H185" s="184">
        <v>5500</v>
      </c>
      <c r="I185" s="173">
        <v>514</v>
      </c>
      <c r="J185" s="187">
        <v>151</v>
      </c>
      <c r="K185" s="187">
        <v>0</v>
      </c>
    </row>
    <row r="186" spans="1:11" x14ac:dyDescent="0.25">
      <c r="A186" s="184">
        <v>55102</v>
      </c>
      <c r="B186" s="72" t="s">
        <v>271</v>
      </c>
      <c r="C186" s="74" t="s">
        <v>871</v>
      </c>
      <c r="D186" s="184">
        <v>21</v>
      </c>
      <c r="E186" s="76">
        <v>60</v>
      </c>
      <c r="F186" s="184">
        <v>1123</v>
      </c>
      <c r="G186" s="184">
        <v>100</v>
      </c>
      <c r="H186" s="184">
        <v>5500</v>
      </c>
      <c r="I186" s="173">
        <v>517</v>
      </c>
      <c r="J186" s="187">
        <v>151</v>
      </c>
      <c r="K186" s="187">
        <v>500</v>
      </c>
    </row>
    <row r="187" spans="1:11" x14ac:dyDescent="0.25">
      <c r="A187" s="184">
        <v>55103</v>
      </c>
      <c r="B187" s="72" t="s">
        <v>272</v>
      </c>
      <c r="C187" s="74" t="s">
        <v>817</v>
      </c>
      <c r="D187" s="184">
        <v>21</v>
      </c>
      <c r="E187" s="76">
        <v>60</v>
      </c>
      <c r="F187" s="184">
        <v>1123</v>
      </c>
      <c r="G187" s="184">
        <v>100</v>
      </c>
      <c r="H187" s="184">
        <v>5500</v>
      </c>
      <c r="I187" s="173">
        <v>540</v>
      </c>
      <c r="J187" s="187">
        <v>151</v>
      </c>
      <c r="K187" s="187">
        <v>500</v>
      </c>
    </row>
    <row r="188" spans="1:11" x14ac:dyDescent="0.25">
      <c r="A188" s="184">
        <v>55104</v>
      </c>
      <c r="B188" s="72" t="s">
        <v>273</v>
      </c>
      <c r="C188" s="74" t="s">
        <v>872</v>
      </c>
      <c r="D188" s="184">
        <v>21</v>
      </c>
      <c r="E188" s="76">
        <v>60</v>
      </c>
      <c r="F188" s="184">
        <v>1011</v>
      </c>
      <c r="G188" s="184">
        <v>425</v>
      </c>
      <c r="H188" s="184">
        <v>5500</v>
      </c>
      <c r="I188" s="173">
        <v>418096</v>
      </c>
      <c r="J188" s="187">
        <v>151</v>
      </c>
      <c r="K188" s="187">
        <v>500</v>
      </c>
    </row>
    <row r="189" spans="1:11" x14ac:dyDescent="0.25">
      <c r="A189" s="184">
        <v>55105</v>
      </c>
      <c r="B189" s="72" t="s">
        <v>273</v>
      </c>
      <c r="C189" s="74" t="s">
        <v>872</v>
      </c>
      <c r="D189" s="184">
        <v>21</v>
      </c>
      <c r="E189" s="76">
        <v>60</v>
      </c>
      <c r="F189" s="184">
        <v>1011</v>
      </c>
      <c r="G189" s="184">
        <v>100</v>
      </c>
      <c r="H189" s="184">
        <v>5500</v>
      </c>
      <c r="I189" s="173">
        <v>563</v>
      </c>
      <c r="J189" s="187">
        <v>151</v>
      </c>
      <c r="K189" s="187">
        <v>500</v>
      </c>
    </row>
    <row r="190" spans="1:11" x14ac:dyDescent="0.25">
      <c r="A190" s="184">
        <v>55112</v>
      </c>
      <c r="B190" s="72" t="s">
        <v>271</v>
      </c>
      <c r="C190" s="74" t="s">
        <v>871</v>
      </c>
      <c r="D190" s="184">
        <v>21</v>
      </c>
      <c r="E190" s="76">
        <v>60</v>
      </c>
      <c r="F190" s="184">
        <v>1123</v>
      </c>
      <c r="G190" s="184">
        <v>100</v>
      </c>
      <c r="H190" s="184">
        <v>5500</v>
      </c>
      <c r="I190" s="173">
        <v>517</v>
      </c>
      <c r="J190" s="187">
        <v>151</v>
      </c>
      <c r="K190" s="187">
        <v>500</v>
      </c>
    </row>
    <row r="191" spans="1:11" x14ac:dyDescent="0.25">
      <c r="A191" s="184">
        <v>55132</v>
      </c>
      <c r="B191" s="72" t="s">
        <v>873</v>
      </c>
      <c r="C191" s="74" t="s">
        <v>818</v>
      </c>
      <c r="D191" s="184">
        <v>21</v>
      </c>
      <c r="E191" s="76">
        <v>560</v>
      </c>
      <c r="F191" s="184">
        <v>1011</v>
      </c>
      <c r="G191" s="184">
        <v>425</v>
      </c>
      <c r="H191" s="184">
        <v>5500</v>
      </c>
      <c r="I191" s="173">
        <v>418096</v>
      </c>
      <c r="J191" s="187">
        <v>151</v>
      </c>
      <c r="K191" s="187">
        <v>500</v>
      </c>
    </row>
    <row r="192" spans="1:11" x14ac:dyDescent="0.25">
      <c r="A192" s="184">
        <v>55189</v>
      </c>
      <c r="B192" s="72" t="s">
        <v>253</v>
      </c>
      <c r="C192" s="74" t="s">
        <v>861</v>
      </c>
      <c r="D192" s="184">
        <v>21</v>
      </c>
      <c r="E192" s="76">
        <v>550</v>
      </c>
      <c r="F192" s="184">
        <v>1004</v>
      </c>
      <c r="G192" s="184">
        <v>443</v>
      </c>
      <c r="H192" s="184">
        <v>5500</v>
      </c>
      <c r="I192" s="173">
        <v>449011</v>
      </c>
      <c r="J192" s="187">
        <v>151</v>
      </c>
      <c r="K192" s="187">
        <v>0</v>
      </c>
    </row>
    <row r="193" spans="1:11" x14ac:dyDescent="0.25">
      <c r="A193" s="184">
        <v>61111</v>
      </c>
      <c r="B193" s="72" t="s">
        <v>274</v>
      </c>
      <c r="C193" s="74" t="s">
        <v>874</v>
      </c>
      <c r="D193" s="184">
        <v>3</v>
      </c>
      <c r="E193" s="76">
        <v>50</v>
      </c>
      <c r="F193" s="184">
        <v>2600</v>
      </c>
      <c r="G193" s="184">
        <v>422</v>
      </c>
      <c r="H193" s="184">
        <v>6110</v>
      </c>
      <c r="I193" s="173">
        <v>418014</v>
      </c>
      <c r="J193" s="187">
        <v>131</v>
      </c>
      <c r="K193" s="187">
        <v>0</v>
      </c>
    </row>
    <row r="194" spans="1:11" x14ac:dyDescent="0.25">
      <c r="A194" s="184">
        <v>61114</v>
      </c>
      <c r="B194" s="72" t="s">
        <v>274</v>
      </c>
      <c r="C194" s="74" t="s">
        <v>874</v>
      </c>
      <c r="D194" s="184">
        <v>3</v>
      </c>
      <c r="E194" s="76">
        <v>50</v>
      </c>
      <c r="F194" s="184">
        <v>2600</v>
      </c>
      <c r="G194" s="184">
        <v>100</v>
      </c>
      <c r="H194" s="184">
        <v>6110</v>
      </c>
      <c r="I194" s="173">
        <v>11147</v>
      </c>
      <c r="J194" s="187">
        <v>131</v>
      </c>
      <c r="K194" s="187">
        <v>0</v>
      </c>
    </row>
    <row r="195" spans="1:11" x14ac:dyDescent="0.25">
      <c r="A195" s="184">
        <v>61115</v>
      </c>
      <c r="B195" s="72" t="s">
        <v>274</v>
      </c>
      <c r="C195" s="74" t="s">
        <v>874</v>
      </c>
      <c r="D195" s="184">
        <v>3</v>
      </c>
      <c r="E195" s="76">
        <v>50</v>
      </c>
      <c r="F195" s="184">
        <v>2600</v>
      </c>
      <c r="G195" s="184">
        <v>100</v>
      </c>
      <c r="H195" s="184">
        <v>6110</v>
      </c>
      <c r="I195" s="173">
        <v>1001</v>
      </c>
      <c r="J195" s="187">
        <v>131</v>
      </c>
      <c r="K195" s="187">
        <v>0</v>
      </c>
    </row>
    <row r="196" spans="1:11" x14ac:dyDescent="0.25">
      <c r="A196" s="184">
        <v>61116</v>
      </c>
      <c r="B196" s="72" t="s">
        <v>275</v>
      </c>
      <c r="C196" s="74" t="s">
        <v>875</v>
      </c>
      <c r="D196" s="184">
        <v>3</v>
      </c>
      <c r="E196" s="76">
        <v>50</v>
      </c>
      <c r="F196" s="184">
        <v>2600</v>
      </c>
      <c r="G196" s="184">
        <v>100</v>
      </c>
      <c r="H196" s="184">
        <v>6110</v>
      </c>
      <c r="I196" s="173">
        <v>595</v>
      </c>
      <c r="J196" s="187">
        <v>131</v>
      </c>
      <c r="K196" s="187">
        <v>0</v>
      </c>
    </row>
    <row r="197" spans="1:11" x14ac:dyDescent="0.25">
      <c r="A197" s="184">
        <v>61117</v>
      </c>
      <c r="B197" s="72" t="s">
        <v>275</v>
      </c>
      <c r="C197" s="74" t="s">
        <v>276</v>
      </c>
      <c r="D197" s="184">
        <v>3</v>
      </c>
      <c r="E197" s="76">
        <v>50</v>
      </c>
      <c r="F197" s="184">
        <v>2600</v>
      </c>
      <c r="G197" s="184">
        <v>100</v>
      </c>
      <c r="H197" s="184">
        <v>6110</v>
      </c>
      <c r="I197" s="173">
        <v>1001</v>
      </c>
      <c r="J197" s="187">
        <v>131</v>
      </c>
      <c r="K197" s="187">
        <v>0</v>
      </c>
    </row>
    <row r="198" spans="1:11" x14ac:dyDescent="0.25">
      <c r="A198" s="184">
        <v>61118</v>
      </c>
      <c r="B198" s="72" t="s">
        <v>275</v>
      </c>
      <c r="C198" s="74" t="s">
        <v>875</v>
      </c>
      <c r="D198" s="184">
        <v>3</v>
      </c>
      <c r="E198" s="76">
        <v>50</v>
      </c>
      <c r="F198" s="184">
        <v>2600</v>
      </c>
      <c r="G198" s="184">
        <v>422</v>
      </c>
      <c r="H198" s="184">
        <v>6110</v>
      </c>
      <c r="I198" s="173">
        <v>418002</v>
      </c>
      <c r="J198" s="187">
        <v>131</v>
      </c>
      <c r="K198" s="187">
        <v>0</v>
      </c>
    </row>
    <row r="199" spans="1:11" x14ac:dyDescent="0.25">
      <c r="A199" s="184">
        <v>61119</v>
      </c>
      <c r="B199" s="72" t="s">
        <v>274</v>
      </c>
      <c r="C199" s="74" t="s">
        <v>874</v>
      </c>
      <c r="D199" s="184">
        <v>3</v>
      </c>
      <c r="E199" s="76">
        <v>50</v>
      </c>
      <c r="F199" s="184">
        <v>2600</v>
      </c>
      <c r="G199" s="184">
        <v>100</v>
      </c>
      <c r="H199" s="184">
        <v>6110</v>
      </c>
      <c r="I199" s="173">
        <v>1001</v>
      </c>
      <c r="J199" s="187">
        <v>131</v>
      </c>
      <c r="K199" s="187">
        <v>0</v>
      </c>
    </row>
    <row r="200" spans="1:11" x14ac:dyDescent="0.25">
      <c r="A200" s="184">
        <v>61120</v>
      </c>
      <c r="B200" s="72" t="s">
        <v>275</v>
      </c>
      <c r="C200" s="74" t="s">
        <v>276</v>
      </c>
      <c r="D200" s="184">
        <v>3</v>
      </c>
      <c r="E200" s="76">
        <v>50</v>
      </c>
      <c r="F200" s="184">
        <v>2600</v>
      </c>
      <c r="G200" s="184">
        <v>422</v>
      </c>
      <c r="H200" s="184">
        <v>6110</v>
      </c>
      <c r="I200" s="173">
        <v>418082</v>
      </c>
      <c r="J200" s="187">
        <v>131</v>
      </c>
      <c r="K200" s="187">
        <v>0</v>
      </c>
    </row>
    <row r="201" spans="1:11" x14ac:dyDescent="0.25">
      <c r="A201" s="184">
        <v>61121</v>
      </c>
      <c r="B201" s="72" t="s">
        <v>275</v>
      </c>
      <c r="C201" s="74" t="s">
        <v>875</v>
      </c>
      <c r="D201" s="184">
        <v>3</v>
      </c>
      <c r="E201" s="76">
        <v>50</v>
      </c>
      <c r="F201" s="184">
        <v>2600</v>
      </c>
      <c r="G201" s="184">
        <v>100</v>
      </c>
      <c r="H201" s="184">
        <v>6110</v>
      </c>
      <c r="I201" s="173">
        <v>601</v>
      </c>
      <c r="J201" s="187">
        <v>131</v>
      </c>
      <c r="K201" s="187">
        <v>0</v>
      </c>
    </row>
    <row r="202" spans="1:11" x14ac:dyDescent="0.25">
      <c r="A202" s="184">
        <v>61124</v>
      </c>
      <c r="B202" s="72" t="s">
        <v>275</v>
      </c>
      <c r="C202" s="74" t="s">
        <v>1089</v>
      </c>
      <c r="D202" s="184">
        <v>3</v>
      </c>
      <c r="E202" s="76">
        <v>50</v>
      </c>
      <c r="F202" s="184">
        <v>2600</v>
      </c>
      <c r="G202" s="184">
        <v>443</v>
      </c>
      <c r="H202" s="184">
        <v>6110</v>
      </c>
      <c r="I202" s="173">
        <v>449013</v>
      </c>
      <c r="J202" s="187">
        <v>131</v>
      </c>
      <c r="K202" s="187">
        <v>0</v>
      </c>
    </row>
    <row r="203" spans="1:11" x14ac:dyDescent="0.25">
      <c r="A203" s="184">
        <v>61130</v>
      </c>
      <c r="B203" s="72" t="s">
        <v>332</v>
      </c>
      <c r="C203" s="74" t="s">
        <v>333</v>
      </c>
      <c r="D203" s="184">
        <v>3</v>
      </c>
      <c r="E203" s="76">
        <v>50</v>
      </c>
      <c r="F203" s="184">
        <v>2600</v>
      </c>
      <c r="G203" s="184">
        <v>100</v>
      </c>
      <c r="H203" s="184">
        <v>6110</v>
      </c>
      <c r="I203" s="173">
        <v>11147</v>
      </c>
      <c r="J203" s="187">
        <v>131</v>
      </c>
      <c r="K203" s="187">
        <v>0</v>
      </c>
    </row>
    <row r="204" spans="1:11" x14ac:dyDescent="0.25">
      <c r="A204" s="184">
        <v>61140</v>
      </c>
      <c r="B204" s="72" t="s">
        <v>277</v>
      </c>
      <c r="C204" s="132" t="s">
        <v>278</v>
      </c>
      <c r="D204" s="184">
        <v>3</v>
      </c>
      <c r="E204" s="133">
        <v>550</v>
      </c>
      <c r="F204" s="184">
        <v>2600</v>
      </c>
      <c r="G204" s="184">
        <v>100</v>
      </c>
      <c r="H204" s="184">
        <v>6110</v>
      </c>
      <c r="I204" s="173">
        <v>1001</v>
      </c>
      <c r="J204" s="187">
        <v>131</v>
      </c>
      <c r="K204" s="187">
        <v>0</v>
      </c>
    </row>
    <row r="205" spans="1:11" x14ac:dyDescent="0.25">
      <c r="A205" s="184">
        <v>61150</v>
      </c>
      <c r="B205" s="72" t="s">
        <v>279</v>
      </c>
      <c r="C205" s="74" t="s">
        <v>876</v>
      </c>
      <c r="D205" s="184">
        <v>55</v>
      </c>
      <c r="E205" s="76">
        <v>530</v>
      </c>
      <c r="F205" s="184">
        <v>2050</v>
      </c>
      <c r="G205" s="184">
        <v>424</v>
      </c>
      <c r="H205" s="184">
        <v>6110</v>
      </c>
      <c r="I205" s="173">
        <v>415040</v>
      </c>
      <c r="J205" s="187">
        <v>181</v>
      </c>
      <c r="K205" s="187">
        <v>0</v>
      </c>
    </row>
    <row r="206" spans="1:11" x14ac:dyDescent="0.25">
      <c r="A206" s="184">
        <v>61160</v>
      </c>
      <c r="B206" s="72" t="s">
        <v>877</v>
      </c>
      <c r="C206" s="74" t="s">
        <v>878</v>
      </c>
      <c r="D206" s="184">
        <v>57</v>
      </c>
      <c r="E206" s="76">
        <v>540</v>
      </c>
      <c r="F206" s="184">
        <v>2200</v>
      </c>
      <c r="G206" s="184">
        <v>424</v>
      </c>
      <c r="H206" s="184">
        <v>6110</v>
      </c>
      <c r="I206" s="173">
        <v>415040</v>
      </c>
      <c r="J206" s="187">
        <v>161</v>
      </c>
      <c r="K206" s="187">
        <v>0</v>
      </c>
    </row>
    <row r="207" spans="1:11" x14ac:dyDescent="0.25">
      <c r="A207" s="184">
        <v>61189</v>
      </c>
      <c r="B207" s="72" t="s">
        <v>274</v>
      </c>
      <c r="C207" s="74" t="s">
        <v>874</v>
      </c>
      <c r="D207" s="184">
        <v>3</v>
      </c>
      <c r="E207" s="76">
        <v>550</v>
      </c>
      <c r="F207" s="184">
        <v>2600</v>
      </c>
      <c r="G207" s="184">
        <v>443</v>
      </c>
      <c r="H207" s="184">
        <v>6110</v>
      </c>
      <c r="I207" s="173">
        <v>449011</v>
      </c>
      <c r="J207" s="187">
        <v>131</v>
      </c>
      <c r="K207" s="187">
        <v>0</v>
      </c>
    </row>
    <row r="208" spans="1:11" x14ac:dyDescent="0.25">
      <c r="A208" s="184">
        <v>61202</v>
      </c>
      <c r="B208" s="72" t="s">
        <v>280</v>
      </c>
      <c r="C208" s="74" t="s">
        <v>281</v>
      </c>
      <c r="D208" s="184">
        <v>51</v>
      </c>
      <c r="E208" s="76">
        <v>520</v>
      </c>
      <c r="F208" s="184">
        <v>2002</v>
      </c>
      <c r="G208" s="184">
        <v>100</v>
      </c>
      <c r="H208" s="184">
        <v>6120</v>
      </c>
      <c r="I208" s="173">
        <v>1001</v>
      </c>
      <c r="J208" s="187">
        <v>111</v>
      </c>
      <c r="K208" s="187">
        <v>0</v>
      </c>
    </row>
    <row r="209" spans="1:11" x14ac:dyDescent="0.25">
      <c r="A209" s="184">
        <v>61210</v>
      </c>
      <c r="B209" s="72" t="s">
        <v>282</v>
      </c>
      <c r="C209" s="74" t="s">
        <v>283</v>
      </c>
      <c r="D209" s="184">
        <v>55</v>
      </c>
      <c r="E209" s="76">
        <v>530</v>
      </c>
      <c r="F209" s="184">
        <v>2050</v>
      </c>
      <c r="G209" s="184">
        <v>100</v>
      </c>
      <c r="H209" s="184">
        <v>6120</v>
      </c>
      <c r="I209" s="173">
        <v>1001</v>
      </c>
      <c r="J209" s="187">
        <v>111</v>
      </c>
      <c r="K209" s="187">
        <v>0</v>
      </c>
    </row>
    <row r="210" spans="1:11" x14ac:dyDescent="0.25">
      <c r="A210" s="184">
        <v>61211</v>
      </c>
      <c r="B210" s="72" t="s">
        <v>285</v>
      </c>
      <c r="C210" s="74" t="s">
        <v>880</v>
      </c>
      <c r="D210" s="184">
        <v>7</v>
      </c>
      <c r="E210" s="76">
        <v>50</v>
      </c>
      <c r="F210" s="184">
        <v>1620</v>
      </c>
      <c r="G210" s="184">
        <v>443</v>
      </c>
      <c r="H210" s="184">
        <v>6120</v>
      </c>
      <c r="I210" s="173">
        <v>449011</v>
      </c>
      <c r="J210" s="187">
        <v>131</v>
      </c>
      <c r="K210" s="187">
        <v>0</v>
      </c>
    </row>
    <row r="211" spans="1:11" x14ac:dyDescent="0.25">
      <c r="A211" s="184">
        <v>61212</v>
      </c>
      <c r="B211" s="72" t="s">
        <v>284</v>
      </c>
      <c r="C211" s="74" t="s">
        <v>879</v>
      </c>
      <c r="D211" s="184">
        <v>7</v>
      </c>
      <c r="E211" s="76">
        <v>50</v>
      </c>
      <c r="F211" s="184">
        <v>1620</v>
      </c>
      <c r="G211" s="184">
        <v>100</v>
      </c>
      <c r="H211" s="184">
        <v>6120</v>
      </c>
      <c r="I211" s="173">
        <v>1001</v>
      </c>
      <c r="J211" s="187">
        <v>131</v>
      </c>
      <c r="K211" s="187">
        <v>0</v>
      </c>
    </row>
    <row r="212" spans="1:11" x14ac:dyDescent="0.25">
      <c r="A212" s="184">
        <v>61213</v>
      </c>
      <c r="B212" s="72" t="s">
        <v>285</v>
      </c>
      <c r="C212" s="74" t="s">
        <v>880</v>
      </c>
      <c r="D212" s="184">
        <v>7</v>
      </c>
      <c r="E212" s="76">
        <v>50</v>
      </c>
      <c r="F212" s="184">
        <v>1602</v>
      </c>
      <c r="G212" s="184">
        <v>100</v>
      </c>
      <c r="H212" s="184">
        <v>6120</v>
      </c>
      <c r="I212" s="173">
        <v>1001</v>
      </c>
      <c r="J212" s="187">
        <v>131</v>
      </c>
      <c r="K212" s="187">
        <v>0</v>
      </c>
    </row>
    <row r="213" spans="1:11" x14ac:dyDescent="0.25">
      <c r="A213" s="184">
        <v>61214</v>
      </c>
      <c r="B213" s="72" t="s">
        <v>284</v>
      </c>
      <c r="C213" s="74" t="s">
        <v>879</v>
      </c>
      <c r="D213" s="184">
        <v>7</v>
      </c>
      <c r="E213" s="76">
        <v>50</v>
      </c>
      <c r="F213" s="184">
        <v>1620</v>
      </c>
      <c r="G213" s="184">
        <v>422</v>
      </c>
      <c r="H213" s="184">
        <v>6120</v>
      </c>
      <c r="I213" s="173">
        <v>418014</v>
      </c>
      <c r="J213" s="187">
        <v>131</v>
      </c>
      <c r="K213" s="187">
        <v>0</v>
      </c>
    </row>
    <row r="214" spans="1:11" x14ac:dyDescent="0.25">
      <c r="A214" s="184">
        <v>61215</v>
      </c>
      <c r="B214" s="72" t="s">
        <v>284</v>
      </c>
      <c r="C214" s="74" t="s">
        <v>879</v>
      </c>
      <c r="D214" s="184">
        <v>7</v>
      </c>
      <c r="E214" s="76">
        <v>50</v>
      </c>
      <c r="F214" s="184">
        <v>1620</v>
      </c>
      <c r="G214" s="184">
        <v>100</v>
      </c>
      <c r="H214" s="184">
        <v>6120</v>
      </c>
      <c r="I214" s="173">
        <v>610</v>
      </c>
      <c r="J214" s="187">
        <v>131</v>
      </c>
      <c r="K214" s="187">
        <v>0</v>
      </c>
    </row>
    <row r="215" spans="1:11" x14ac:dyDescent="0.25">
      <c r="A215" s="184">
        <v>61216</v>
      </c>
      <c r="B215" s="72" t="s">
        <v>285</v>
      </c>
      <c r="C215" s="74" t="s">
        <v>880</v>
      </c>
      <c r="D215" s="184">
        <v>7</v>
      </c>
      <c r="E215" s="76">
        <v>50</v>
      </c>
      <c r="F215" s="184">
        <v>1602</v>
      </c>
      <c r="G215" s="184">
        <v>100</v>
      </c>
      <c r="H215" s="184">
        <v>6120</v>
      </c>
      <c r="I215" s="173">
        <v>1001</v>
      </c>
      <c r="J215" s="187">
        <v>131</v>
      </c>
      <c r="K215" s="187">
        <v>0</v>
      </c>
    </row>
    <row r="216" spans="1:11" x14ac:dyDescent="0.25">
      <c r="A216" s="184">
        <v>61217</v>
      </c>
      <c r="B216" s="72" t="s">
        <v>286</v>
      </c>
      <c r="C216" s="74" t="s">
        <v>881</v>
      </c>
      <c r="D216" s="184">
        <v>7</v>
      </c>
      <c r="E216" s="76">
        <v>50</v>
      </c>
      <c r="F216" s="184">
        <v>1602</v>
      </c>
      <c r="G216" s="184">
        <v>100</v>
      </c>
      <c r="H216" s="184">
        <v>6120</v>
      </c>
      <c r="I216" s="173">
        <v>1001</v>
      </c>
      <c r="J216" s="187">
        <v>131</v>
      </c>
      <c r="K216" s="187">
        <v>0</v>
      </c>
    </row>
    <row r="217" spans="1:11" x14ac:dyDescent="0.25">
      <c r="A217" s="184">
        <v>61218</v>
      </c>
      <c r="B217" s="72" t="s">
        <v>286</v>
      </c>
      <c r="C217" s="74" t="s">
        <v>881</v>
      </c>
      <c r="D217" s="184">
        <v>7</v>
      </c>
      <c r="E217" s="76">
        <v>50</v>
      </c>
      <c r="F217" s="184">
        <v>1602</v>
      </c>
      <c r="G217" s="184">
        <v>422</v>
      </c>
      <c r="H217" s="184">
        <v>6120</v>
      </c>
      <c r="I217" s="173">
        <v>418014</v>
      </c>
      <c r="J217" s="187">
        <v>131</v>
      </c>
      <c r="K217" s="187">
        <v>0</v>
      </c>
    </row>
    <row r="218" spans="1:11" x14ac:dyDescent="0.25">
      <c r="A218" s="184">
        <v>61219</v>
      </c>
      <c r="B218" s="72" t="s">
        <v>882</v>
      </c>
      <c r="C218" s="74" t="s">
        <v>883</v>
      </c>
      <c r="D218" s="184">
        <v>7</v>
      </c>
      <c r="E218" s="76">
        <v>40</v>
      </c>
      <c r="F218" s="184">
        <v>1620</v>
      </c>
      <c r="G218" s="184">
        <v>422</v>
      </c>
      <c r="H218" s="184">
        <v>6120</v>
      </c>
      <c r="I218" s="173">
        <v>418001</v>
      </c>
      <c r="J218" s="187">
        <v>131</v>
      </c>
      <c r="K218" s="187">
        <v>0</v>
      </c>
    </row>
    <row r="219" spans="1:11" x14ac:dyDescent="0.25">
      <c r="A219" s="184">
        <v>61220</v>
      </c>
      <c r="B219" s="72" t="s">
        <v>286</v>
      </c>
      <c r="C219" s="74" t="s">
        <v>881</v>
      </c>
      <c r="D219" s="184">
        <v>7</v>
      </c>
      <c r="E219" s="76">
        <v>50</v>
      </c>
      <c r="F219" s="184">
        <v>1602</v>
      </c>
      <c r="G219" s="184">
        <v>100</v>
      </c>
      <c r="H219" s="184">
        <v>6120</v>
      </c>
      <c r="I219" s="173">
        <v>1938</v>
      </c>
      <c r="J219" s="187">
        <v>131</v>
      </c>
      <c r="K219" s="187">
        <v>0</v>
      </c>
    </row>
    <row r="220" spans="1:11" x14ac:dyDescent="0.25">
      <c r="A220" s="184">
        <v>61221</v>
      </c>
      <c r="B220" s="72" t="s">
        <v>284</v>
      </c>
      <c r="C220" s="74" t="s">
        <v>879</v>
      </c>
      <c r="D220" s="184">
        <v>7</v>
      </c>
      <c r="E220" s="76">
        <v>50</v>
      </c>
      <c r="F220" s="184">
        <v>1620</v>
      </c>
      <c r="G220" s="184">
        <v>100</v>
      </c>
      <c r="H220" s="184">
        <v>6120</v>
      </c>
      <c r="I220" s="173">
        <v>1001</v>
      </c>
      <c r="J220" s="187">
        <v>131</v>
      </c>
      <c r="K220" s="187">
        <v>0</v>
      </c>
    </row>
    <row r="221" spans="1:11" x14ac:dyDescent="0.25">
      <c r="A221" s="184">
        <v>61222</v>
      </c>
      <c r="B221" s="72" t="s">
        <v>284</v>
      </c>
      <c r="C221" s="74" t="s">
        <v>879</v>
      </c>
      <c r="D221" s="184">
        <v>7</v>
      </c>
      <c r="E221" s="76">
        <v>50</v>
      </c>
      <c r="F221" s="184">
        <v>1620</v>
      </c>
      <c r="G221" s="184">
        <v>100</v>
      </c>
      <c r="H221" s="184">
        <v>6120</v>
      </c>
      <c r="I221" s="173">
        <v>593</v>
      </c>
      <c r="J221" s="187">
        <v>131</v>
      </c>
      <c r="K221" s="187">
        <v>0</v>
      </c>
    </row>
    <row r="222" spans="1:11" x14ac:dyDescent="0.25">
      <c r="A222" s="184">
        <v>61223</v>
      </c>
      <c r="B222" s="72" t="s">
        <v>286</v>
      </c>
      <c r="C222" s="74" t="s">
        <v>881</v>
      </c>
      <c r="D222" s="184">
        <v>7</v>
      </c>
      <c r="E222" s="76">
        <v>50</v>
      </c>
      <c r="F222" s="184">
        <v>1602</v>
      </c>
      <c r="G222" s="184">
        <v>100</v>
      </c>
      <c r="H222" s="184">
        <v>6120</v>
      </c>
      <c r="I222" s="173">
        <v>440</v>
      </c>
      <c r="J222" s="187">
        <v>131</v>
      </c>
      <c r="K222" s="187">
        <v>0</v>
      </c>
    </row>
    <row r="223" spans="1:11" x14ac:dyDescent="0.25">
      <c r="A223" s="184">
        <v>61224</v>
      </c>
      <c r="B223" s="72" t="s">
        <v>284</v>
      </c>
      <c r="C223" s="74" t="s">
        <v>879</v>
      </c>
      <c r="D223" s="184">
        <v>7</v>
      </c>
      <c r="E223" s="76">
        <v>50</v>
      </c>
      <c r="F223" s="184">
        <v>1620</v>
      </c>
      <c r="G223" s="184">
        <v>100</v>
      </c>
      <c r="H223" s="184">
        <v>6120</v>
      </c>
      <c r="I223" s="173">
        <v>422</v>
      </c>
      <c r="J223" s="187">
        <v>131</v>
      </c>
      <c r="K223" s="187">
        <v>0</v>
      </c>
    </row>
    <row r="224" spans="1:11" x14ac:dyDescent="0.25">
      <c r="A224" s="184">
        <v>61225</v>
      </c>
      <c r="B224" s="72" t="s">
        <v>286</v>
      </c>
      <c r="C224" s="74" t="s">
        <v>881</v>
      </c>
      <c r="D224" s="184">
        <v>7</v>
      </c>
      <c r="E224" s="76">
        <v>50</v>
      </c>
      <c r="F224" s="184">
        <v>1620</v>
      </c>
      <c r="G224" s="184">
        <v>100</v>
      </c>
      <c r="H224" s="184">
        <v>6120</v>
      </c>
      <c r="I224" s="173">
        <v>11230</v>
      </c>
      <c r="J224" s="187">
        <v>131</v>
      </c>
      <c r="K224" s="187" t="s">
        <v>159</v>
      </c>
    </row>
    <row r="225" spans="1:11" x14ac:dyDescent="0.25">
      <c r="A225" s="184">
        <v>61227</v>
      </c>
      <c r="B225" s="72" t="s">
        <v>286</v>
      </c>
      <c r="C225" s="74" t="s">
        <v>881</v>
      </c>
      <c r="D225" s="184">
        <v>7</v>
      </c>
      <c r="E225" s="76">
        <v>50</v>
      </c>
      <c r="F225" s="184">
        <v>1602</v>
      </c>
      <c r="G225" s="184">
        <v>100</v>
      </c>
      <c r="H225" s="184">
        <v>6120</v>
      </c>
      <c r="I225" s="173">
        <v>1682</v>
      </c>
      <c r="J225" s="187">
        <v>131</v>
      </c>
      <c r="K225" s="187">
        <v>0</v>
      </c>
    </row>
    <row r="226" spans="1:11" x14ac:dyDescent="0.25">
      <c r="A226" s="184">
        <v>61228</v>
      </c>
      <c r="B226" s="72" t="s">
        <v>286</v>
      </c>
      <c r="C226" s="74" t="s">
        <v>881</v>
      </c>
      <c r="D226" s="184">
        <v>7</v>
      </c>
      <c r="E226" s="76">
        <v>50</v>
      </c>
      <c r="F226" s="184">
        <v>1602</v>
      </c>
      <c r="G226" s="184">
        <v>100</v>
      </c>
      <c r="H226" s="184">
        <v>6120</v>
      </c>
      <c r="I226" s="173">
        <v>1838</v>
      </c>
      <c r="J226" s="187">
        <v>131</v>
      </c>
      <c r="K226" s="187">
        <v>0</v>
      </c>
    </row>
    <row r="227" spans="1:11" x14ac:dyDescent="0.25">
      <c r="A227" s="184">
        <v>61229</v>
      </c>
      <c r="B227" s="72" t="s">
        <v>287</v>
      </c>
      <c r="C227" s="74" t="s">
        <v>288</v>
      </c>
      <c r="D227" s="184">
        <v>7</v>
      </c>
      <c r="E227" s="76">
        <v>50</v>
      </c>
      <c r="F227" s="184">
        <v>1602</v>
      </c>
      <c r="G227" s="184">
        <v>100</v>
      </c>
      <c r="H227" s="184">
        <v>6120</v>
      </c>
      <c r="I227" s="173">
        <v>1868</v>
      </c>
      <c r="J227" s="187">
        <v>131</v>
      </c>
      <c r="K227" s="187">
        <v>0</v>
      </c>
    </row>
    <row r="228" spans="1:11" x14ac:dyDescent="0.25">
      <c r="A228" s="184">
        <v>61230</v>
      </c>
      <c r="B228" s="72" t="s">
        <v>289</v>
      </c>
      <c r="C228" s="74" t="s">
        <v>290</v>
      </c>
      <c r="D228" s="184">
        <v>5</v>
      </c>
      <c r="E228" s="76">
        <v>160</v>
      </c>
      <c r="F228" s="184">
        <v>1620</v>
      </c>
      <c r="G228" s="184">
        <v>100</v>
      </c>
      <c r="H228" s="184">
        <v>6120</v>
      </c>
      <c r="I228" s="173">
        <v>1200</v>
      </c>
      <c r="J228" s="187">
        <v>131</v>
      </c>
      <c r="K228" s="187">
        <v>0</v>
      </c>
    </row>
    <row r="229" spans="1:11" x14ac:dyDescent="0.25">
      <c r="A229" s="184">
        <v>61231</v>
      </c>
      <c r="B229" s="72" t="s">
        <v>289</v>
      </c>
      <c r="C229" s="74" t="s">
        <v>290</v>
      </c>
      <c r="D229" s="184">
        <v>5</v>
      </c>
      <c r="E229" s="76">
        <v>160</v>
      </c>
      <c r="F229" s="184">
        <v>1620</v>
      </c>
      <c r="G229" s="184">
        <v>422</v>
      </c>
      <c r="H229" s="184">
        <v>6120</v>
      </c>
      <c r="I229" s="173">
        <v>418066</v>
      </c>
      <c r="J229" s="187">
        <v>131</v>
      </c>
      <c r="K229" s="187">
        <v>0</v>
      </c>
    </row>
    <row r="230" spans="1:11" x14ac:dyDescent="0.25">
      <c r="A230" s="184">
        <v>61233</v>
      </c>
      <c r="B230" s="72" t="s">
        <v>287</v>
      </c>
      <c r="C230" s="74" t="s">
        <v>1090</v>
      </c>
      <c r="D230" s="184">
        <v>7</v>
      </c>
      <c r="E230" s="76">
        <v>50</v>
      </c>
      <c r="F230" s="184">
        <v>1602</v>
      </c>
      <c r="G230" s="184">
        <v>443</v>
      </c>
      <c r="H230" s="184">
        <v>6120</v>
      </c>
      <c r="I230" s="173">
        <v>449011</v>
      </c>
      <c r="J230" s="187">
        <v>131</v>
      </c>
      <c r="K230" s="187">
        <v>0</v>
      </c>
    </row>
    <row r="231" spans="1:11" x14ac:dyDescent="0.25">
      <c r="A231" s="184">
        <v>61234</v>
      </c>
      <c r="B231" s="72" t="s">
        <v>287</v>
      </c>
      <c r="C231" s="74" t="s">
        <v>288</v>
      </c>
      <c r="D231" s="184">
        <v>7</v>
      </c>
      <c r="E231" s="76">
        <v>40</v>
      </c>
      <c r="F231" s="184">
        <v>1602</v>
      </c>
      <c r="G231" s="184">
        <v>422</v>
      </c>
      <c r="H231" s="184">
        <v>6120</v>
      </c>
      <c r="I231" s="173">
        <v>418001</v>
      </c>
      <c r="J231" s="187">
        <v>131</v>
      </c>
      <c r="K231" s="187">
        <v>0</v>
      </c>
    </row>
    <row r="232" spans="1:11" x14ac:dyDescent="0.25">
      <c r="A232" s="184">
        <v>61235</v>
      </c>
      <c r="B232" s="72" t="s">
        <v>1091</v>
      </c>
      <c r="C232" s="74" t="s">
        <v>288</v>
      </c>
      <c r="D232" s="184">
        <v>7</v>
      </c>
      <c r="E232" s="76">
        <v>50</v>
      </c>
      <c r="F232" s="184">
        <v>1602</v>
      </c>
      <c r="G232" s="184">
        <v>422</v>
      </c>
      <c r="H232" s="184">
        <v>6120</v>
      </c>
      <c r="I232" s="173">
        <v>420002</v>
      </c>
      <c r="J232" s="187">
        <v>131</v>
      </c>
      <c r="K232" s="187">
        <v>0</v>
      </c>
    </row>
    <row r="233" spans="1:11" x14ac:dyDescent="0.25">
      <c r="A233" s="184">
        <v>61236</v>
      </c>
      <c r="B233" s="72" t="s">
        <v>287</v>
      </c>
      <c r="C233" s="74" t="s">
        <v>1090</v>
      </c>
      <c r="D233" s="184">
        <v>7</v>
      </c>
      <c r="E233" s="76">
        <v>50</v>
      </c>
      <c r="F233" s="184">
        <v>1602</v>
      </c>
      <c r="G233" s="184">
        <v>100</v>
      </c>
      <c r="H233" s="184">
        <v>6120</v>
      </c>
      <c r="I233" s="173">
        <v>1001</v>
      </c>
      <c r="J233" s="187">
        <v>131</v>
      </c>
      <c r="K233" s="187">
        <v>0</v>
      </c>
    </row>
    <row r="234" spans="1:11" x14ac:dyDescent="0.25">
      <c r="A234" s="184">
        <v>61237</v>
      </c>
      <c r="B234" s="72" t="s">
        <v>291</v>
      </c>
      <c r="C234" s="74" t="s">
        <v>884</v>
      </c>
      <c r="D234" s="184">
        <v>30</v>
      </c>
      <c r="E234" s="76">
        <v>75</v>
      </c>
      <c r="F234" s="184">
        <v>1708</v>
      </c>
      <c r="G234" s="184">
        <v>100</v>
      </c>
      <c r="H234" s="184">
        <v>6120</v>
      </c>
      <c r="I234" s="173">
        <v>1868</v>
      </c>
      <c r="J234" s="187">
        <v>161</v>
      </c>
      <c r="K234" s="187">
        <v>0</v>
      </c>
    </row>
    <row r="235" spans="1:11" x14ac:dyDescent="0.25">
      <c r="A235" s="184">
        <v>61239</v>
      </c>
      <c r="B235" s="72" t="s">
        <v>1049</v>
      </c>
      <c r="C235" s="74" t="s">
        <v>1050</v>
      </c>
      <c r="D235" s="184">
        <v>57</v>
      </c>
      <c r="E235" s="76">
        <v>540</v>
      </c>
      <c r="F235" s="184">
        <v>2200</v>
      </c>
      <c r="G235" s="184">
        <v>100</v>
      </c>
      <c r="H235" s="184">
        <v>6120</v>
      </c>
      <c r="I235" s="173">
        <v>1001</v>
      </c>
      <c r="J235" s="187">
        <v>161</v>
      </c>
      <c r="K235" s="187">
        <v>0</v>
      </c>
    </row>
    <row r="236" spans="1:11" x14ac:dyDescent="0.25">
      <c r="A236" s="184">
        <v>61241</v>
      </c>
      <c r="B236" s="72" t="s">
        <v>277</v>
      </c>
      <c r="C236" s="74" t="s">
        <v>1051</v>
      </c>
      <c r="D236" s="184">
        <v>3</v>
      </c>
      <c r="E236" s="76">
        <v>550</v>
      </c>
      <c r="F236" s="184">
        <v>2600</v>
      </c>
      <c r="G236" s="184">
        <v>100</v>
      </c>
      <c r="H236" s="184">
        <v>6120</v>
      </c>
      <c r="I236" s="173">
        <v>1001</v>
      </c>
      <c r="J236" s="187">
        <v>131</v>
      </c>
      <c r="K236" s="187">
        <v>0</v>
      </c>
    </row>
    <row r="237" spans="1:11" x14ac:dyDescent="0.25">
      <c r="A237" s="184">
        <v>61243</v>
      </c>
      <c r="B237" s="72" t="s">
        <v>421</v>
      </c>
      <c r="C237" s="74" t="s">
        <v>886</v>
      </c>
      <c r="D237" s="184">
        <v>57</v>
      </c>
      <c r="E237" s="76">
        <v>540</v>
      </c>
      <c r="F237" s="184">
        <v>2200</v>
      </c>
      <c r="G237" s="184">
        <v>100</v>
      </c>
      <c r="H237" s="184">
        <v>6120</v>
      </c>
      <c r="I237" s="173">
        <v>1001</v>
      </c>
      <c r="J237" s="187">
        <v>161</v>
      </c>
      <c r="K237" s="187">
        <v>0</v>
      </c>
    </row>
    <row r="238" spans="1:11" x14ac:dyDescent="0.25">
      <c r="A238" s="184">
        <v>61289</v>
      </c>
      <c r="B238" s="72" t="s">
        <v>284</v>
      </c>
      <c r="C238" s="74" t="s">
        <v>879</v>
      </c>
      <c r="D238" s="184">
        <v>7</v>
      </c>
      <c r="E238" s="76">
        <v>550</v>
      </c>
      <c r="F238" s="184">
        <v>1620</v>
      </c>
      <c r="G238" s="184">
        <v>100</v>
      </c>
      <c r="H238" s="184">
        <v>6120</v>
      </c>
      <c r="I238" s="173">
        <v>1735</v>
      </c>
      <c r="J238" s="187">
        <v>131</v>
      </c>
      <c r="K238" s="187">
        <v>0</v>
      </c>
    </row>
    <row r="239" spans="1:11" x14ac:dyDescent="0.25">
      <c r="A239" s="184">
        <v>61310</v>
      </c>
      <c r="B239" s="72" t="s">
        <v>920</v>
      </c>
      <c r="C239" s="74" t="s">
        <v>921</v>
      </c>
      <c r="D239" s="184">
        <v>55</v>
      </c>
      <c r="E239" s="76">
        <v>520</v>
      </c>
      <c r="F239" s="184">
        <v>2002</v>
      </c>
      <c r="G239" s="184">
        <v>422</v>
      </c>
      <c r="H239" s="184">
        <v>6400</v>
      </c>
      <c r="I239" s="173">
        <v>418017</v>
      </c>
      <c r="J239" s="187">
        <v>181</v>
      </c>
      <c r="K239" s="187">
        <v>0</v>
      </c>
    </row>
    <row r="240" spans="1:11" x14ac:dyDescent="0.25">
      <c r="A240" s="184">
        <v>61311</v>
      </c>
      <c r="B240" s="72" t="s">
        <v>292</v>
      </c>
      <c r="C240" s="74" t="s">
        <v>293</v>
      </c>
      <c r="D240" s="184">
        <v>11</v>
      </c>
      <c r="E240" s="76">
        <v>550</v>
      </c>
      <c r="F240" s="184">
        <v>2600</v>
      </c>
      <c r="G240" s="184">
        <v>422</v>
      </c>
      <c r="H240" s="184">
        <v>6130</v>
      </c>
      <c r="I240" s="173">
        <v>418017</v>
      </c>
      <c r="J240" s="187">
        <v>131</v>
      </c>
      <c r="K240" s="187">
        <v>0</v>
      </c>
    </row>
    <row r="241" spans="1:11" x14ac:dyDescent="0.25">
      <c r="A241" s="184">
        <v>61312</v>
      </c>
      <c r="B241" s="72" t="s">
        <v>292</v>
      </c>
      <c r="C241" s="74" t="s">
        <v>293</v>
      </c>
      <c r="D241" s="184">
        <v>11</v>
      </c>
      <c r="E241" s="76">
        <v>550</v>
      </c>
      <c r="F241" s="184">
        <v>2600</v>
      </c>
      <c r="G241" s="184">
        <v>422</v>
      </c>
      <c r="H241" s="184">
        <v>6130</v>
      </c>
      <c r="I241" s="173">
        <v>418018</v>
      </c>
      <c r="J241" s="187">
        <v>131</v>
      </c>
      <c r="K241" s="187">
        <v>0</v>
      </c>
    </row>
    <row r="242" spans="1:11" x14ac:dyDescent="0.25">
      <c r="A242" s="184">
        <v>61315</v>
      </c>
      <c r="B242" s="72" t="s">
        <v>334</v>
      </c>
      <c r="C242" s="74" t="s">
        <v>335</v>
      </c>
      <c r="D242" s="184">
        <v>3</v>
      </c>
      <c r="E242" s="76">
        <v>550</v>
      </c>
      <c r="F242" s="184">
        <v>2600</v>
      </c>
      <c r="G242" s="184">
        <v>422</v>
      </c>
      <c r="H242" s="184">
        <v>6130</v>
      </c>
      <c r="I242" s="173">
        <v>418014</v>
      </c>
      <c r="J242" s="187">
        <v>131</v>
      </c>
      <c r="K242" s="187">
        <v>0</v>
      </c>
    </row>
    <row r="243" spans="1:11" x14ac:dyDescent="0.25">
      <c r="A243" s="184">
        <v>61317</v>
      </c>
      <c r="B243" s="72" t="s">
        <v>294</v>
      </c>
      <c r="C243" s="74" t="s">
        <v>295</v>
      </c>
      <c r="D243" s="184">
        <v>11</v>
      </c>
      <c r="E243" s="76">
        <v>550</v>
      </c>
      <c r="F243" s="184">
        <v>2600</v>
      </c>
      <c r="G243" s="184">
        <v>422</v>
      </c>
      <c r="H243" s="184">
        <v>6130</v>
      </c>
      <c r="I243" s="173">
        <v>418011</v>
      </c>
      <c r="J243" s="187">
        <v>131</v>
      </c>
      <c r="K243" s="187">
        <v>0</v>
      </c>
    </row>
    <row r="244" spans="1:11" x14ac:dyDescent="0.25">
      <c r="A244" s="184">
        <v>61318</v>
      </c>
      <c r="B244" s="72" t="s">
        <v>294</v>
      </c>
      <c r="C244" s="74" t="s">
        <v>295</v>
      </c>
      <c r="D244" s="184">
        <v>11</v>
      </c>
      <c r="E244" s="76">
        <v>550</v>
      </c>
      <c r="F244" s="184">
        <v>2600</v>
      </c>
      <c r="G244" s="184">
        <v>422</v>
      </c>
      <c r="H244" s="184">
        <v>6130</v>
      </c>
      <c r="I244" s="173">
        <v>418014</v>
      </c>
      <c r="J244" s="187">
        <v>131</v>
      </c>
      <c r="K244" s="187">
        <v>0</v>
      </c>
    </row>
    <row r="245" spans="1:11" x14ac:dyDescent="0.25">
      <c r="A245" s="184">
        <v>61319</v>
      </c>
      <c r="B245" s="72" t="s">
        <v>294</v>
      </c>
      <c r="C245" s="74" t="s">
        <v>295</v>
      </c>
      <c r="D245" s="184">
        <v>11</v>
      </c>
      <c r="E245" s="76">
        <v>550</v>
      </c>
      <c r="F245" s="184">
        <v>2600</v>
      </c>
      <c r="G245" s="184">
        <v>422</v>
      </c>
      <c r="H245" s="184">
        <v>6130</v>
      </c>
      <c r="I245" s="173">
        <v>418017</v>
      </c>
      <c r="J245" s="187">
        <v>131</v>
      </c>
      <c r="K245" s="187">
        <v>0</v>
      </c>
    </row>
    <row r="246" spans="1:11" x14ac:dyDescent="0.25">
      <c r="A246" s="184">
        <v>61320</v>
      </c>
      <c r="B246" s="72" t="s">
        <v>294</v>
      </c>
      <c r="C246" s="74" t="s">
        <v>295</v>
      </c>
      <c r="D246" s="184">
        <v>11</v>
      </c>
      <c r="E246" s="76">
        <v>550</v>
      </c>
      <c r="F246" s="184">
        <v>2600</v>
      </c>
      <c r="G246" s="184">
        <v>422</v>
      </c>
      <c r="H246" s="184">
        <v>6130</v>
      </c>
      <c r="I246" s="173">
        <v>418018</v>
      </c>
      <c r="J246" s="187">
        <v>131</v>
      </c>
      <c r="K246" s="187">
        <v>0</v>
      </c>
    </row>
    <row r="247" spans="1:11" x14ac:dyDescent="0.25">
      <c r="A247" s="184">
        <v>61322</v>
      </c>
      <c r="B247" s="72" t="s">
        <v>296</v>
      </c>
      <c r="C247" s="74" t="s">
        <v>297</v>
      </c>
      <c r="D247" s="184">
        <v>3</v>
      </c>
      <c r="E247" s="76">
        <v>550</v>
      </c>
      <c r="F247" s="184">
        <v>2200</v>
      </c>
      <c r="G247" s="184">
        <v>100</v>
      </c>
      <c r="H247" s="184">
        <v>6130</v>
      </c>
      <c r="I247" s="173">
        <v>1001</v>
      </c>
      <c r="J247" s="187">
        <v>131</v>
      </c>
      <c r="K247" s="187">
        <v>0</v>
      </c>
    </row>
    <row r="248" spans="1:11" x14ac:dyDescent="0.25">
      <c r="A248" s="184">
        <v>61323</v>
      </c>
      <c r="B248" s="72" t="s">
        <v>298</v>
      </c>
      <c r="C248" s="74" t="s">
        <v>299</v>
      </c>
      <c r="D248" s="184">
        <v>3</v>
      </c>
      <c r="E248" s="76">
        <v>550</v>
      </c>
      <c r="F248" s="184">
        <v>2600</v>
      </c>
      <c r="G248" s="184">
        <v>100</v>
      </c>
      <c r="H248" s="184">
        <v>6130</v>
      </c>
      <c r="I248" s="173">
        <v>1136</v>
      </c>
      <c r="J248" s="187">
        <v>131</v>
      </c>
      <c r="K248" s="187">
        <v>0</v>
      </c>
    </row>
    <row r="249" spans="1:11" x14ac:dyDescent="0.25">
      <c r="A249" s="184">
        <v>61324</v>
      </c>
      <c r="B249" s="72" t="s">
        <v>298</v>
      </c>
      <c r="C249" s="74" t="s">
        <v>299</v>
      </c>
      <c r="D249" s="184">
        <v>3</v>
      </c>
      <c r="E249" s="76">
        <v>550</v>
      </c>
      <c r="F249" s="184">
        <v>2600</v>
      </c>
      <c r="G249" s="184">
        <v>422</v>
      </c>
      <c r="H249" s="184">
        <v>6130</v>
      </c>
      <c r="I249" s="173">
        <v>418014</v>
      </c>
      <c r="J249" s="187">
        <v>131</v>
      </c>
      <c r="K249" s="187">
        <v>0</v>
      </c>
    </row>
    <row r="250" spans="1:11" x14ac:dyDescent="0.25">
      <c r="A250" s="184">
        <v>61333</v>
      </c>
      <c r="B250" s="72" t="s">
        <v>421</v>
      </c>
      <c r="C250" s="74" t="s">
        <v>886</v>
      </c>
      <c r="D250" s="184">
        <v>57</v>
      </c>
      <c r="E250" s="76">
        <v>540</v>
      </c>
      <c r="F250" s="184">
        <v>2200</v>
      </c>
      <c r="G250" s="184">
        <v>422</v>
      </c>
      <c r="H250" s="184">
        <v>6130</v>
      </c>
      <c r="I250" s="173">
        <v>418014</v>
      </c>
      <c r="J250" s="187">
        <v>161</v>
      </c>
      <c r="K250" s="187">
        <v>0</v>
      </c>
    </row>
    <row r="251" spans="1:11" x14ac:dyDescent="0.25">
      <c r="A251" s="184">
        <v>61343</v>
      </c>
      <c r="B251" s="72" t="s">
        <v>300</v>
      </c>
      <c r="C251" s="74" t="s">
        <v>301</v>
      </c>
      <c r="D251" s="184">
        <v>57</v>
      </c>
      <c r="E251" s="76">
        <v>540</v>
      </c>
      <c r="F251" s="184">
        <v>2200</v>
      </c>
      <c r="G251" s="184">
        <v>100</v>
      </c>
      <c r="H251" s="184">
        <v>6130</v>
      </c>
      <c r="I251" s="173">
        <v>1650</v>
      </c>
      <c r="J251" s="187">
        <v>161</v>
      </c>
      <c r="K251" s="187">
        <v>0</v>
      </c>
    </row>
    <row r="252" spans="1:11" x14ac:dyDescent="0.25">
      <c r="A252" s="184">
        <v>61433</v>
      </c>
      <c r="B252" s="72" t="s">
        <v>421</v>
      </c>
      <c r="C252" s="74" t="s">
        <v>886</v>
      </c>
      <c r="D252" s="184">
        <v>57</v>
      </c>
      <c r="E252" s="76">
        <v>540</v>
      </c>
      <c r="F252" s="184">
        <v>2200</v>
      </c>
      <c r="G252" s="184">
        <v>100</v>
      </c>
      <c r="H252" s="184">
        <v>6140</v>
      </c>
      <c r="I252" s="173">
        <v>1001</v>
      </c>
      <c r="J252" s="187">
        <v>161</v>
      </c>
      <c r="K252" s="187">
        <v>0</v>
      </c>
    </row>
    <row r="253" spans="1:11" x14ac:dyDescent="0.25">
      <c r="A253" s="184">
        <v>61480</v>
      </c>
      <c r="B253" s="72" t="s">
        <v>373</v>
      </c>
      <c r="C253" s="74" t="s">
        <v>887</v>
      </c>
      <c r="D253" s="184">
        <v>10</v>
      </c>
      <c r="E253" s="76">
        <v>530</v>
      </c>
      <c r="F253" s="184">
        <v>2050</v>
      </c>
      <c r="G253" s="184">
        <v>100</v>
      </c>
      <c r="H253" s="184">
        <v>6140</v>
      </c>
      <c r="I253" s="173">
        <v>1001</v>
      </c>
      <c r="J253" s="187">
        <v>181</v>
      </c>
      <c r="K253" s="187">
        <v>0</v>
      </c>
    </row>
    <row r="254" spans="1:11" x14ac:dyDescent="0.25">
      <c r="A254" s="184">
        <v>61484</v>
      </c>
      <c r="B254" s="72" t="s">
        <v>302</v>
      </c>
      <c r="C254" s="74" t="s">
        <v>888</v>
      </c>
      <c r="D254" s="184">
        <v>10</v>
      </c>
      <c r="E254" s="76">
        <v>530</v>
      </c>
      <c r="F254" s="184">
        <v>2050</v>
      </c>
      <c r="G254" s="184">
        <v>422</v>
      </c>
      <c r="H254" s="184">
        <v>6140</v>
      </c>
      <c r="I254" s="173">
        <v>418011</v>
      </c>
      <c r="J254" s="187">
        <v>181</v>
      </c>
      <c r="K254" s="187">
        <v>0</v>
      </c>
    </row>
    <row r="255" spans="1:11" x14ac:dyDescent="0.25">
      <c r="A255" s="184">
        <v>61485</v>
      </c>
      <c r="B255" s="72" t="s">
        <v>302</v>
      </c>
      <c r="C255" s="74" t="s">
        <v>888</v>
      </c>
      <c r="D255" s="184">
        <v>10</v>
      </c>
      <c r="E255" s="76">
        <v>530</v>
      </c>
      <c r="F255" s="184">
        <v>2050</v>
      </c>
      <c r="G255" s="184">
        <v>100</v>
      </c>
      <c r="H255" s="184">
        <v>6140</v>
      </c>
      <c r="I255" s="173">
        <v>595</v>
      </c>
      <c r="J255" s="187">
        <v>181</v>
      </c>
      <c r="K255" s="187">
        <v>0</v>
      </c>
    </row>
    <row r="256" spans="1:11" x14ac:dyDescent="0.25">
      <c r="A256" s="184">
        <v>61488</v>
      </c>
      <c r="B256" s="72" t="s">
        <v>302</v>
      </c>
      <c r="C256" s="74" t="s">
        <v>888</v>
      </c>
      <c r="D256" s="184">
        <v>10</v>
      </c>
      <c r="E256" s="76">
        <v>530</v>
      </c>
      <c r="F256" s="184">
        <v>2050</v>
      </c>
      <c r="G256" s="184">
        <v>100</v>
      </c>
      <c r="H256" s="184">
        <v>6140</v>
      </c>
      <c r="I256" s="173">
        <v>1001</v>
      </c>
      <c r="J256" s="187">
        <v>181</v>
      </c>
      <c r="K256" s="187">
        <v>0</v>
      </c>
    </row>
    <row r="257" spans="1:11" x14ac:dyDescent="0.25">
      <c r="A257" s="184">
        <v>61489</v>
      </c>
      <c r="B257" s="72" t="s">
        <v>302</v>
      </c>
      <c r="C257" s="74" t="s">
        <v>888</v>
      </c>
      <c r="D257" s="184">
        <v>10</v>
      </c>
      <c r="E257" s="76">
        <v>530</v>
      </c>
      <c r="F257" s="184">
        <v>2050</v>
      </c>
      <c r="G257" s="184">
        <v>422</v>
      </c>
      <c r="H257" s="184">
        <v>6140</v>
      </c>
      <c r="I257" s="173">
        <v>418014</v>
      </c>
      <c r="J257" s="187">
        <v>181</v>
      </c>
      <c r="K257" s="187">
        <v>0</v>
      </c>
    </row>
    <row r="258" spans="1:11" x14ac:dyDescent="0.25">
      <c r="A258" s="184">
        <v>61490</v>
      </c>
      <c r="B258" s="72" t="s">
        <v>1092</v>
      </c>
      <c r="C258" s="74" t="s">
        <v>1093</v>
      </c>
      <c r="D258" s="184">
        <v>53</v>
      </c>
      <c r="E258" s="76">
        <v>520</v>
      </c>
      <c r="F258" s="184">
        <v>2002</v>
      </c>
      <c r="G258" s="184">
        <v>422</v>
      </c>
      <c r="H258" s="184">
        <v>6140</v>
      </c>
      <c r="I258" s="173">
        <v>421014</v>
      </c>
      <c r="J258" s="187">
        <v>111</v>
      </c>
      <c r="K258" s="187" t="s">
        <v>159</v>
      </c>
    </row>
    <row r="259" spans="1:11" x14ac:dyDescent="0.25">
      <c r="A259" s="184">
        <v>61491</v>
      </c>
      <c r="B259" s="72" t="s">
        <v>302</v>
      </c>
      <c r="C259" s="74" t="s">
        <v>888</v>
      </c>
      <c r="D259" s="184">
        <v>10</v>
      </c>
      <c r="E259" s="76">
        <v>530</v>
      </c>
      <c r="F259" s="184">
        <v>2050</v>
      </c>
      <c r="G259" s="184">
        <v>422</v>
      </c>
      <c r="H259" s="184">
        <v>6140</v>
      </c>
      <c r="I259" s="173">
        <v>418015</v>
      </c>
      <c r="J259" s="187">
        <v>181</v>
      </c>
      <c r="K259" s="187">
        <v>0</v>
      </c>
    </row>
    <row r="260" spans="1:11" x14ac:dyDescent="0.25">
      <c r="A260" s="184">
        <v>61515</v>
      </c>
      <c r="B260" s="72" t="s">
        <v>212</v>
      </c>
      <c r="C260" s="74" t="s">
        <v>213</v>
      </c>
      <c r="D260" s="184">
        <v>3</v>
      </c>
      <c r="E260" s="76">
        <v>40</v>
      </c>
      <c r="F260" s="184">
        <v>2600</v>
      </c>
      <c r="G260" s="184">
        <v>422</v>
      </c>
      <c r="H260" s="184">
        <v>6150</v>
      </c>
      <c r="I260" s="173">
        <v>418001</v>
      </c>
      <c r="J260" s="187">
        <v>131</v>
      </c>
      <c r="K260" s="187">
        <v>0</v>
      </c>
    </row>
    <row r="261" spans="1:11" x14ac:dyDescent="0.25">
      <c r="A261" s="184">
        <v>61540</v>
      </c>
      <c r="B261" s="72" t="s">
        <v>303</v>
      </c>
      <c r="C261" s="74" t="s">
        <v>889</v>
      </c>
      <c r="D261" s="184">
        <v>3</v>
      </c>
      <c r="E261" s="76">
        <v>50</v>
      </c>
      <c r="F261" s="184">
        <v>1703</v>
      </c>
      <c r="G261" s="184">
        <v>422</v>
      </c>
      <c r="H261" s="184">
        <v>6150</v>
      </c>
      <c r="I261" s="173">
        <v>418001</v>
      </c>
      <c r="J261" s="187">
        <v>131</v>
      </c>
      <c r="K261" s="187">
        <v>0</v>
      </c>
    </row>
    <row r="262" spans="1:11" x14ac:dyDescent="0.25">
      <c r="A262" s="184">
        <v>61541</v>
      </c>
      <c r="B262" s="72" t="s">
        <v>277</v>
      </c>
      <c r="C262" s="74" t="s">
        <v>278</v>
      </c>
      <c r="D262" s="184">
        <v>3</v>
      </c>
      <c r="E262" s="76">
        <v>550</v>
      </c>
      <c r="F262" s="184">
        <v>2600</v>
      </c>
      <c r="G262" s="184">
        <v>100</v>
      </c>
      <c r="H262" s="184">
        <v>6150</v>
      </c>
      <c r="I262" s="173">
        <v>1001</v>
      </c>
      <c r="J262" s="187">
        <v>131</v>
      </c>
      <c r="K262" s="187">
        <v>0</v>
      </c>
    </row>
    <row r="263" spans="1:11" x14ac:dyDescent="0.25">
      <c r="A263" s="184">
        <v>61546</v>
      </c>
      <c r="B263" s="72" t="s">
        <v>305</v>
      </c>
      <c r="C263" s="74" t="s">
        <v>890</v>
      </c>
      <c r="D263" s="184">
        <v>21</v>
      </c>
      <c r="E263" s="76">
        <v>65</v>
      </c>
      <c r="F263" s="184">
        <v>1123</v>
      </c>
      <c r="G263" s="184">
        <v>422</v>
      </c>
      <c r="H263" s="184">
        <v>6150</v>
      </c>
      <c r="I263" s="173">
        <v>418001</v>
      </c>
      <c r="J263" s="187">
        <v>151</v>
      </c>
      <c r="K263" s="187">
        <v>0</v>
      </c>
    </row>
    <row r="264" spans="1:11" x14ac:dyDescent="0.25">
      <c r="A264" s="184">
        <v>61548</v>
      </c>
      <c r="B264" s="72" t="s">
        <v>891</v>
      </c>
      <c r="C264" s="74" t="s">
        <v>1082</v>
      </c>
      <c r="D264" s="184">
        <v>21</v>
      </c>
      <c r="E264" s="76">
        <v>60</v>
      </c>
      <c r="F264" s="184">
        <v>1126</v>
      </c>
      <c r="G264" s="184">
        <v>422</v>
      </c>
      <c r="H264" s="184">
        <v>6150</v>
      </c>
      <c r="I264" s="173">
        <v>418001</v>
      </c>
      <c r="J264" s="187">
        <v>151</v>
      </c>
      <c r="K264" s="187">
        <v>0</v>
      </c>
    </row>
    <row r="265" spans="1:11" x14ac:dyDescent="0.25">
      <c r="A265" s="184">
        <v>61549</v>
      </c>
      <c r="B265" s="72" t="s">
        <v>891</v>
      </c>
      <c r="C265" s="74" t="s">
        <v>1082</v>
      </c>
      <c r="D265" s="184">
        <v>21</v>
      </c>
      <c r="E265" s="76">
        <v>60</v>
      </c>
      <c r="F265" s="184">
        <v>1126</v>
      </c>
      <c r="G265" s="184">
        <v>422</v>
      </c>
      <c r="H265" s="184">
        <v>6150</v>
      </c>
      <c r="I265" s="173">
        <v>418001</v>
      </c>
      <c r="J265" s="187">
        <v>151</v>
      </c>
      <c r="K265" s="187">
        <v>0</v>
      </c>
    </row>
    <row r="266" spans="1:11" x14ac:dyDescent="0.25">
      <c r="A266" s="184">
        <v>61550</v>
      </c>
      <c r="B266" s="72" t="s">
        <v>892</v>
      </c>
      <c r="C266" s="74" t="s">
        <v>819</v>
      </c>
      <c r="D266" s="184">
        <v>21</v>
      </c>
      <c r="E266" s="76">
        <v>60</v>
      </c>
      <c r="F266" s="184">
        <v>1123</v>
      </c>
      <c r="G266" s="184">
        <v>422</v>
      </c>
      <c r="H266" s="184">
        <v>6150</v>
      </c>
      <c r="I266" s="173">
        <v>418097</v>
      </c>
      <c r="J266" s="187">
        <v>151</v>
      </c>
      <c r="K266" s="187">
        <v>0</v>
      </c>
    </row>
    <row r="267" spans="1:11" x14ac:dyDescent="0.25">
      <c r="A267" s="184">
        <v>61551</v>
      </c>
      <c r="B267" s="72" t="s">
        <v>306</v>
      </c>
      <c r="C267" s="74" t="s">
        <v>893</v>
      </c>
      <c r="D267" s="184">
        <v>21</v>
      </c>
      <c r="E267" s="76">
        <v>60</v>
      </c>
      <c r="F267" s="184">
        <v>1123</v>
      </c>
      <c r="G267" s="184">
        <v>425</v>
      </c>
      <c r="H267" s="184">
        <v>6150</v>
      </c>
      <c r="I267" s="173">
        <v>418096</v>
      </c>
      <c r="J267" s="187">
        <v>161</v>
      </c>
      <c r="K267" s="187">
        <v>0</v>
      </c>
    </row>
    <row r="268" spans="1:11" x14ac:dyDescent="0.25">
      <c r="A268" s="184">
        <v>61552</v>
      </c>
      <c r="B268" s="72" t="s">
        <v>1094</v>
      </c>
      <c r="C268" s="74" t="s">
        <v>893</v>
      </c>
      <c r="D268" s="184">
        <v>21</v>
      </c>
      <c r="E268" s="76">
        <v>60</v>
      </c>
      <c r="F268" s="184">
        <v>1123</v>
      </c>
      <c r="G268" s="184">
        <v>424</v>
      </c>
      <c r="H268" s="184">
        <v>6150</v>
      </c>
      <c r="I268" s="173">
        <v>419096</v>
      </c>
      <c r="J268" s="187">
        <v>161</v>
      </c>
      <c r="K268" s="187">
        <v>0</v>
      </c>
    </row>
    <row r="269" spans="1:11" x14ac:dyDescent="0.25">
      <c r="A269" s="184">
        <v>61570</v>
      </c>
      <c r="B269" s="72" t="s">
        <v>1095</v>
      </c>
      <c r="C269" s="74" t="s">
        <v>1096</v>
      </c>
      <c r="D269" s="184">
        <v>21</v>
      </c>
      <c r="E269" s="76">
        <v>60</v>
      </c>
      <c r="F269" s="184">
        <v>1123</v>
      </c>
      <c r="G269" s="184">
        <v>443</v>
      </c>
      <c r="H269" s="184">
        <v>6150</v>
      </c>
      <c r="I269" s="173">
        <v>449013</v>
      </c>
      <c r="J269" s="187">
        <v>151</v>
      </c>
      <c r="K269" s="187" t="s">
        <v>159</v>
      </c>
    </row>
    <row r="270" spans="1:11" x14ac:dyDescent="0.25">
      <c r="A270" s="184">
        <v>62015</v>
      </c>
      <c r="B270" s="72" t="s">
        <v>307</v>
      </c>
      <c r="C270" s="74" t="s">
        <v>894</v>
      </c>
      <c r="D270" s="184">
        <v>8</v>
      </c>
      <c r="E270" s="76">
        <v>50</v>
      </c>
      <c r="F270" s="184">
        <v>1651</v>
      </c>
      <c r="G270" s="184">
        <v>100</v>
      </c>
      <c r="H270" s="184">
        <v>6200</v>
      </c>
      <c r="I270" s="173">
        <v>1001</v>
      </c>
      <c r="J270" s="187">
        <v>131</v>
      </c>
      <c r="K270" s="187">
        <v>0</v>
      </c>
    </row>
    <row r="271" spans="1:11" x14ac:dyDescent="0.25">
      <c r="A271" s="184">
        <v>62016</v>
      </c>
      <c r="B271" s="72" t="s">
        <v>308</v>
      </c>
      <c r="C271" s="74" t="s">
        <v>895</v>
      </c>
      <c r="D271" s="184">
        <v>8</v>
      </c>
      <c r="E271" s="76">
        <v>50</v>
      </c>
      <c r="F271" s="184">
        <v>1651</v>
      </c>
      <c r="G271" s="184">
        <v>100</v>
      </c>
      <c r="H271" s="184">
        <v>6200</v>
      </c>
      <c r="I271" s="173">
        <v>1001</v>
      </c>
      <c r="J271" s="187">
        <v>131</v>
      </c>
      <c r="K271" s="187">
        <v>0</v>
      </c>
    </row>
    <row r="272" spans="1:11" x14ac:dyDescent="0.25">
      <c r="A272" s="184">
        <v>62017</v>
      </c>
      <c r="B272" s="72" t="s">
        <v>309</v>
      </c>
      <c r="C272" s="74" t="s">
        <v>896</v>
      </c>
      <c r="D272" s="184">
        <v>8</v>
      </c>
      <c r="E272" s="76">
        <v>50</v>
      </c>
      <c r="F272" s="184">
        <v>1651</v>
      </c>
      <c r="G272" s="184">
        <v>100</v>
      </c>
      <c r="H272" s="184">
        <v>6200</v>
      </c>
      <c r="I272" s="173">
        <v>1001</v>
      </c>
      <c r="J272" s="187">
        <v>131</v>
      </c>
      <c r="K272" s="187">
        <v>0</v>
      </c>
    </row>
    <row r="273" spans="1:11" x14ac:dyDescent="0.25">
      <c r="A273" s="184">
        <v>62038</v>
      </c>
      <c r="B273" s="72" t="s">
        <v>310</v>
      </c>
      <c r="C273" s="74" t="s">
        <v>897</v>
      </c>
      <c r="D273" s="184">
        <v>30</v>
      </c>
      <c r="E273" s="76">
        <v>550</v>
      </c>
      <c r="F273" s="184">
        <v>1653</v>
      </c>
      <c r="G273" s="184">
        <v>100</v>
      </c>
      <c r="H273" s="184">
        <v>6200</v>
      </c>
      <c r="I273" s="173">
        <v>1735</v>
      </c>
      <c r="J273" s="187">
        <v>151</v>
      </c>
      <c r="K273" s="187">
        <v>0</v>
      </c>
    </row>
    <row r="274" spans="1:11" x14ac:dyDescent="0.25">
      <c r="A274" s="184">
        <v>62039</v>
      </c>
      <c r="B274" s="72" t="s">
        <v>310</v>
      </c>
      <c r="C274" s="74" t="s">
        <v>897</v>
      </c>
      <c r="D274" s="184">
        <v>30</v>
      </c>
      <c r="E274" s="76">
        <v>75</v>
      </c>
      <c r="F274" s="184">
        <v>1653</v>
      </c>
      <c r="G274" s="184">
        <v>100</v>
      </c>
      <c r="H274" s="184">
        <v>6200</v>
      </c>
      <c r="I274" s="173">
        <v>1001</v>
      </c>
      <c r="J274" s="187">
        <v>151</v>
      </c>
      <c r="K274" s="187">
        <v>0</v>
      </c>
    </row>
    <row r="275" spans="1:11" x14ac:dyDescent="0.25">
      <c r="A275" s="184">
        <v>62040</v>
      </c>
      <c r="B275" s="72" t="s">
        <v>310</v>
      </c>
      <c r="C275" s="74" t="s">
        <v>897</v>
      </c>
      <c r="D275" s="184">
        <v>30</v>
      </c>
      <c r="E275" s="76">
        <v>75</v>
      </c>
      <c r="F275" s="184">
        <v>1653</v>
      </c>
      <c r="G275" s="184">
        <v>100</v>
      </c>
      <c r="H275" s="184">
        <v>6200</v>
      </c>
      <c r="I275" s="173">
        <v>1001</v>
      </c>
      <c r="J275" s="187">
        <v>151</v>
      </c>
      <c r="K275" s="187">
        <v>0</v>
      </c>
    </row>
    <row r="276" spans="1:11" x14ac:dyDescent="0.25">
      <c r="A276" s="184">
        <v>62089</v>
      </c>
      <c r="B276" s="72" t="s">
        <v>307</v>
      </c>
      <c r="C276" s="74" t="s">
        <v>894</v>
      </c>
      <c r="D276" s="184">
        <v>8</v>
      </c>
      <c r="E276" s="76">
        <v>550</v>
      </c>
      <c r="F276" s="184">
        <v>1651</v>
      </c>
      <c r="G276" s="184">
        <v>100</v>
      </c>
      <c r="H276" s="184">
        <v>6200</v>
      </c>
      <c r="I276" s="173">
        <v>1735</v>
      </c>
      <c r="J276" s="187">
        <v>131</v>
      </c>
      <c r="K276" s="187">
        <v>0</v>
      </c>
    </row>
    <row r="277" spans="1:11" x14ac:dyDescent="0.25">
      <c r="A277" s="184">
        <v>63001</v>
      </c>
      <c r="B277" s="72" t="s">
        <v>311</v>
      </c>
      <c r="C277" s="74" t="s">
        <v>312</v>
      </c>
      <c r="D277" s="184">
        <v>51</v>
      </c>
      <c r="E277" s="76">
        <v>520</v>
      </c>
      <c r="F277" s="184">
        <v>2002</v>
      </c>
      <c r="G277" s="184">
        <v>100</v>
      </c>
      <c r="H277" s="184">
        <v>6300</v>
      </c>
      <c r="I277" s="173">
        <v>1001</v>
      </c>
      <c r="J277" s="187">
        <v>111</v>
      </c>
      <c r="K277" s="187">
        <v>0</v>
      </c>
    </row>
    <row r="278" spans="1:11" x14ac:dyDescent="0.25">
      <c r="A278" s="184">
        <v>63003</v>
      </c>
      <c r="B278" s="72" t="s">
        <v>313</v>
      </c>
      <c r="C278" s="74" t="s">
        <v>314</v>
      </c>
      <c r="D278" s="184">
        <v>51</v>
      </c>
      <c r="E278" s="76">
        <v>520</v>
      </c>
      <c r="F278" s="184">
        <v>2002</v>
      </c>
      <c r="G278" s="184">
        <v>100</v>
      </c>
      <c r="H278" s="184">
        <v>6300</v>
      </c>
      <c r="I278" s="173">
        <v>1001</v>
      </c>
      <c r="J278" s="187">
        <v>111</v>
      </c>
      <c r="K278" s="187">
        <v>0</v>
      </c>
    </row>
    <row r="279" spans="1:11" x14ac:dyDescent="0.25">
      <c r="A279" s="184">
        <v>63004</v>
      </c>
      <c r="B279" s="72" t="s">
        <v>315</v>
      </c>
      <c r="C279" s="74" t="s">
        <v>316</v>
      </c>
      <c r="D279" s="184">
        <v>51</v>
      </c>
      <c r="E279" s="76">
        <v>520</v>
      </c>
      <c r="F279" s="184">
        <v>2002</v>
      </c>
      <c r="G279" s="184">
        <v>100</v>
      </c>
      <c r="H279" s="184">
        <v>6300</v>
      </c>
      <c r="I279" s="173">
        <v>1001</v>
      </c>
      <c r="J279" s="187">
        <v>111</v>
      </c>
      <c r="K279" s="187">
        <v>0</v>
      </c>
    </row>
    <row r="280" spans="1:11" x14ac:dyDescent="0.25">
      <c r="A280" s="184">
        <v>63005</v>
      </c>
      <c r="B280" s="72" t="s">
        <v>317</v>
      </c>
      <c r="C280" s="74" t="s">
        <v>898</v>
      </c>
      <c r="D280" s="184">
        <v>53</v>
      </c>
      <c r="E280" s="76">
        <v>520</v>
      </c>
      <c r="F280" s="184">
        <v>2002</v>
      </c>
      <c r="G280" s="184">
        <v>100</v>
      </c>
      <c r="H280" s="184">
        <v>6300</v>
      </c>
      <c r="I280" s="173">
        <v>1001</v>
      </c>
      <c r="J280" s="187">
        <v>111</v>
      </c>
      <c r="K280" s="187">
        <v>0</v>
      </c>
    </row>
    <row r="281" spans="1:11" x14ac:dyDescent="0.25">
      <c r="A281" s="184">
        <v>63006</v>
      </c>
      <c r="B281" s="72" t="s">
        <v>318</v>
      </c>
      <c r="C281" s="74" t="s">
        <v>319</v>
      </c>
      <c r="D281" s="184">
        <v>53</v>
      </c>
      <c r="E281" s="76">
        <v>520</v>
      </c>
      <c r="F281" s="184">
        <v>2002</v>
      </c>
      <c r="G281" s="184">
        <v>100</v>
      </c>
      <c r="H281" s="184">
        <v>6300</v>
      </c>
      <c r="I281" s="173">
        <v>1001</v>
      </c>
      <c r="J281" s="187">
        <v>111</v>
      </c>
      <c r="K281" s="187">
        <v>0</v>
      </c>
    </row>
    <row r="282" spans="1:11" x14ac:dyDescent="0.25">
      <c r="A282" s="184">
        <v>63007</v>
      </c>
      <c r="B282" s="72" t="s">
        <v>320</v>
      </c>
      <c r="C282" s="74" t="s">
        <v>321</v>
      </c>
      <c r="D282" s="184">
        <v>53</v>
      </c>
      <c r="E282" s="76">
        <v>520</v>
      </c>
      <c r="F282" s="184">
        <v>2002</v>
      </c>
      <c r="G282" s="184">
        <v>100</v>
      </c>
      <c r="H282" s="184">
        <v>6300</v>
      </c>
      <c r="I282" s="173">
        <v>1001</v>
      </c>
      <c r="J282" s="187">
        <v>111</v>
      </c>
      <c r="K282" s="187">
        <v>0</v>
      </c>
    </row>
    <row r="283" spans="1:11" x14ac:dyDescent="0.25">
      <c r="A283" s="184">
        <v>63008</v>
      </c>
      <c r="B283" s="72" t="s">
        <v>322</v>
      </c>
      <c r="C283" s="74" t="s">
        <v>323</v>
      </c>
      <c r="D283" s="184">
        <v>53</v>
      </c>
      <c r="E283" s="76">
        <v>520</v>
      </c>
      <c r="F283" s="184">
        <v>2002</v>
      </c>
      <c r="G283" s="184">
        <v>100</v>
      </c>
      <c r="H283" s="184">
        <v>6300</v>
      </c>
      <c r="I283" s="173">
        <v>1001</v>
      </c>
      <c r="J283" s="187">
        <v>111</v>
      </c>
      <c r="K283" s="187">
        <v>0</v>
      </c>
    </row>
    <row r="284" spans="1:11" x14ac:dyDescent="0.25">
      <c r="A284" s="184">
        <v>63009</v>
      </c>
      <c r="B284" s="72" t="s">
        <v>324</v>
      </c>
      <c r="C284" s="74" t="s">
        <v>899</v>
      </c>
      <c r="D284" s="184">
        <v>53</v>
      </c>
      <c r="E284" s="76">
        <v>520</v>
      </c>
      <c r="F284" s="184">
        <v>2002</v>
      </c>
      <c r="G284" s="184">
        <v>100</v>
      </c>
      <c r="H284" s="184">
        <v>6300</v>
      </c>
      <c r="I284" s="173">
        <v>514</v>
      </c>
      <c r="J284" s="187">
        <v>111</v>
      </c>
      <c r="K284" s="187">
        <v>0</v>
      </c>
    </row>
    <row r="285" spans="1:11" x14ac:dyDescent="0.25">
      <c r="A285" s="184">
        <v>63010</v>
      </c>
      <c r="B285" s="72" t="s">
        <v>325</v>
      </c>
      <c r="C285" s="74" t="s">
        <v>326</v>
      </c>
      <c r="D285" s="184">
        <v>53</v>
      </c>
      <c r="E285" s="76">
        <v>520</v>
      </c>
      <c r="F285" s="184">
        <v>2002</v>
      </c>
      <c r="G285" s="184">
        <v>100</v>
      </c>
      <c r="H285" s="184">
        <v>6300</v>
      </c>
      <c r="I285" s="173">
        <v>1001</v>
      </c>
      <c r="J285" s="187">
        <v>111</v>
      </c>
      <c r="K285" s="187">
        <v>0</v>
      </c>
    </row>
    <row r="286" spans="1:11" x14ac:dyDescent="0.25">
      <c r="A286" s="184">
        <v>63011</v>
      </c>
      <c r="B286" s="72" t="s">
        <v>317</v>
      </c>
      <c r="C286" s="74" t="s">
        <v>898</v>
      </c>
      <c r="D286" s="184">
        <v>53</v>
      </c>
      <c r="E286" s="76">
        <v>520</v>
      </c>
      <c r="F286" s="184">
        <v>2002</v>
      </c>
      <c r="G286" s="184">
        <v>422</v>
      </c>
      <c r="H286" s="184">
        <v>6300</v>
      </c>
      <c r="I286" s="173">
        <v>419014</v>
      </c>
      <c r="J286" s="187">
        <v>111</v>
      </c>
      <c r="K286" s="187">
        <v>0</v>
      </c>
    </row>
    <row r="287" spans="1:11" x14ac:dyDescent="0.25">
      <c r="A287" s="184">
        <v>63012</v>
      </c>
      <c r="B287" s="72" t="s">
        <v>320</v>
      </c>
      <c r="C287" s="74" t="s">
        <v>1097</v>
      </c>
      <c r="D287" s="184">
        <v>53</v>
      </c>
      <c r="E287" s="76">
        <v>520</v>
      </c>
      <c r="F287" s="184">
        <v>2002</v>
      </c>
      <c r="G287" s="184">
        <v>100</v>
      </c>
      <c r="H287" s="184">
        <v>6300</v>
      </c>
      <c r="I287" s="173">
        <v>1001</v>
      </c>
      <c r="J287" s="187">
        <v>111</v>
      </c>
      <c r="K287" s="187">
        <v>0</v>
      </c>
    </row>
    <row r="288" spans="1:11" x14ac:dyDescent="0.25">
      <c r="A288" s="184">
        <v>63013</v>
      </c>
      <c r="B288" s="72" t="s">
        <v>327</v>
      </c>
      <c r="C288" s="74" t="s">
        <v>328</v>
      </c>
      <c r="D288" s="184">
        <v>53</v>
      </c>
      <c r="E288" s="76">
        <v>520</v>
      </c>
      <c r="F288" s="184">
        <v>2002</v>
      </c>
      <c r="G288" s="184">
        <v>100</v>
      </c>
      <c r="H288" s="184">
        <v>6300</v>
      </c>
      <c r="I288" s="173">
        <v>1200</v>
      </c>
      <c r="J288" s="187">
        <v>111</v>
      </c>
      <c r="K288" s="187">
        <v>0</v>
      </c>
    </row>
    <row r="289" spans="1:11" x14ac:dyDescent="0.25">
      <c r="A289" s="184">
        <v>63014</v>
      </c>
      <c r="B289" s="72" t="s">
        <v>1098</v>
      </c>
      <c r="C289" s="74" t="s">
        <v>1099</v>
      </c>
      <c r="D289" s="184">
        <v>53</v>
      </c>
      <c r="E289" s="76">
        <v>520</v>
      </c>
      <c r="F289" s="184">
        <v>2002</v>
      </c>
      <c r="G289" s="184">
        <v>422</v>
      </c>
      <c r="H289" s="184">
        <v>6300</v>
      </c>
      <c r="I289" s="173">
        <v>421076</v>
      </c>
      <c r="J289" s="187">
        <v>111</v>
      </c>
      <c r="K289" s="187">
        <v>0</v>
      </c>
    </row>
    <row r="290" spans="1:11" x14ac:dyDescent="0.25">
      <c r="A290" s="184">
        <v>63015</v>
      </c>
      <c r="B290" s="72" t="s">
        <v>329</v>
      </c>
      <c r="C290" s="74" t="s">
        <v>330</v>
      </c>
      <c r="D290" s="184">
        <v>53</v>
      </c>
      <c r="E290" s="76">
        <v>520</v>
      </c>
      <c r="F290" s="184">
        <v>2002</v>
      </c>
      <c r="G290" s="184">
        <v>100</v>
      </c>
      <c r="H290" s="184">
        <v>6300</v>
      </c>
      <c r="I290" s="173">
        <v>1001</v>
      </c>
      <c r="J290" s="187">
        <v>111</v>
      </c>
      <c r="K290" s="187">
        <v>0</v>
      </c>
    </row>
    <row r="291" spans="1:11" x14ac:dyDescent="0.25">
      <c r="A291" s="184">
        <v>63016</v>
      </c>
      <c r="B291" s="72" t="s">
        <v>331</v>
      </c>
      <c r="C291" s="74" t="s">
        <v>900</v>
      </c>
      <c r="D291" s="184">
        <v>53</v>
      </c>
      <c r="E291" s="76">
        <v>520</v>
      </c>
      <c r="F291" s="184">
        <v>2002</v>
      </c>
      <c r="G291" s="184">
        <v>100</v>
      </c>
      <c r="H291" s="184">
        <v>6300</v>
      </c>
      <c r="I291" s="173">
        <v>38</v>
      </c>
      <c r="J291" s="187">
        <v>111</v>
      </c>
      <c r="K291" s="187">
        <v>0</v>
      </c>
    </row>
    <row r="292" spans="1:11" x14ac:dyDescent="0.25">
      <c r="A292" s="184">
        <v>63017</v>
      </c>
      <c r="B292" s="72" t="s">
        <v>827</v>
      </c>
      <c r="C292" s="74" t="s">
        <v>828</v>
      </c>
      <c r="D292" s="184">
        <v>55</v>
      </c>
      <c r="E292" s="76">
        <v>520</v>
      </c>
      <c r="F292" s="184">
        <v>2002</v>
      </c>
      <c r="G292" s="184">
        <v>100</v>
      </c>
      <c r="H292" s="184">
        <v>6300</v>
      </c>
      <c r="I292" s="173">
        <v>563</v>
      </c>
      <c r="J292" s="187">
        <v>181</v>
      </c>
      <c r="K292" s="187">
        <v>0</v>
      </c>
    </row>
    <row r="293" spans="1:11" x14ac:dyDescent="0.25">
      <c r="A293" s="184">
        <v>63018</v>
      </c>
      <c r="B293" s="72" t="s">
        <v>1100</v>
      </c>
      <c r="C293" s="74" t="s">
        <v>1101</v>
      </c>
      <c r="D293" s="184">
        <v>53</v>
      </c>
      <c r="E293" s="76">
        <v>520</v>
      </c>
      <c r="F293" s="184">
        <v>2002</v>
      </c>
      <c r="G293" s="184">
        <v>100</v>
      </c>
      <c r="H293" s="184">
        <v>6300</v>
      </c>
      <c r="I293" s="173">
        <v>1195</v>
      </c>
      <c r="J293" s="187">
        <v>111</v>
      </c>
      <c r="K293" s="187">
        <v>0</v>
      </c>
    </row>
    <row r="294" spans="1:11" x14ac:dyDescent="0.25">
      <c r="A294" s="184">
        <v>63020</v>
      </c>
      <c r="B294" s="72" t="s">
        <v>901</v>
      </c>
      <c r="C294" s="74" t="s">
        <v>900</v>
      </c>
      <c r="D294" s="184">
        <v>53</v>
      </c>
      <c r="E294" s="76">
        <v>530</v>
      </c>
      <c r="F294" s="184">
        <v>2050</v>
      </c>
      <c r="G294" s="184">
        <v>100</v>
      </c>
      <c r="H294" s="184">
        <v>6300</v>
      </c>
      <c r="I294" s="173">
        <v>1001</v>
      </c>
      <c r="J294" s="187">
        <v>111</v>
      </c>
      <c r="K294" s="187">
        <v>0</v>
      </c>
    </row>
    <row r="295" spans="1:11" x14ac:dyDescent="0.25">
      <c r="A295" s="184">
        <v>63024</v>
      </c>
      <c r="B295" s="72" t="s">
        <v>1102</v>
      </c>
      <c r="C295" s="74" t="s">
        <v>1103</v>
      </c>
      <c r="D295" s="184">
        <v>53</v>
      </c>
      <c r="E295" s="76">
        <v>520</v>
      </c>
      <c r="F295" s="184">
        <v>2002</v>
      </c>
      <c r="G295" s="184">
        <v>441</v>
      </c>
      <c r="H295" s="184">
        <v>6300</v>
      </c>
      <c r="I295" s="173">
        <v>449006</v>
      </c>
      <c r="J295" s="187">
        <v>181</v>
      </c>
      <c r="K295" s="187">
        <v>0</v>
      </c>
    </row>
    <row r="296" spans="1:11" x14ac:dyDescent="0.25">
      <c r="A296" s="184">
        <v>63025</v>
      </c>
      <c r="B296" s="72" t="s">
        <v>1102</v>
      </c>
      <c r="C296" s="74" t="s">
        <v>1104</v>
      </c>
      <c r="D296" s="184">
        <v>53</v>
      </c>
      <c r="E296" s="76">
        <v>520</v>
      </c>
      <c r="F296" s="184">
        <v>2002</v>
      </c>
      <c r="G296" s="184">
        <v>100</v>
      </c>
      <c r="H296" s="184">
        <v>6300</v>
      </c>
      <c r="I296" s="173">
        <v>619</v>
      </c>
      <c r="J296" s="187">
        <v>111</v>
      </c>
      <c r="K296" s="187" t="s">
        <v>159</v>
      </c>
    </row>
    <row r="297" spans="1:11" x14ac:dyDescent="0.25">
      <c r="A297" s="184">
        <v>63026</v>
      </c>
      <c r="B297" s="72" t="s">
        <v>332</v>
      </c>
      <c r="C297" s="74" t="s">
        <v>333</v>
      </c>
      <c r="D297" s="184">
        <v>1</v>
      </c>
      <c r="E297" s="76">
        <v>50</v>
      </c>
      <c r="F297" s="184">
        <v>2600</v>
      </c>
      <c r="G297" s="184">
        <v>443</v>
      </c>
      <c r="H297" s="184">
        <v>6300</v>
      </c>
      <c r="I297" s="173">
        <v>449014</v>
      </c>
      <c r="J297" s="187">
        <v>131</v>
      </c>
      <c r="K297" s="187">
        <v>0</v>
      </c>
    </row>
    <row r="298" spans="1:11" x14ac:dyDescent="0.25">
      <c r="A298" s="184">
        <v>63027</v>
      </c>
      <c r="B298" s="72" t="s">
        <v>334</v>
      </c>
      <c r="C298" s="74" t="s">
        <v>335</v>
      </c>
      <c r="D298" s="184">
        <v>3</v>
      </c>
      <c r="E298" s="76">
        <v>550</v>
      </c>
      <c r="F298" s="184">
        <v>2600</v>
      </c>
      <c r="G298" s="184">
        <v>422</v>
      </c>
      <c r="H298" s="184">
        <v>6300</v>
      </c>
      <c r="I298" s="173">
        <v>420001</v>
      </c>
      <c r="J298" s="187" t="s">
        <v>159</v>
      </c>
      <c r="K298" s="187" t="s">
        <v>159</v>
      </c>
    </row>
    <row r="299" spans="1:11" x14ac:dyDescent="0.25">
      <c r="A299" s="184">
        <v>63028</v>
      </c>
      <c r="B299" s="72" t="s">
        <v>334</v>
      </c>
      <c r="C299" s="74" t="s">
        <v>335</v>
      </c>
      <c r="D299" s="184">
        <v>3</v>
      </c>
      <c r="E299" s="76">
        <v>550</v>
      </c>
      <c r="F299" s="184">
        <v>2600</v>
      </c>
      <c r="G299" s="184">
        <v>422</v>
      </c>
      <c r="H299" s="184">
        <v>6300</v>
      </c>
      <c r="I299" s="173">
        <v>420077</v>
      </c>
      <c r="J299" s="187">
        <v>131</v>
      </c>
      <c r="K299" s="187">
        <v>0</v>
      </c>
    </row>
    <row r="300" spans="1:11" x14ac:dyDescent="0.25">
      <c r="A300" s="184">
        <v>63029</v>
      </c>
      <c r="B300" s="72" t="s">
        <v>334</v>
      </c>
      <c r="C300" s="74" t="s">
        <v>335</v>
      </c>
      <c r="D300" s="184">
        <v>3</v>
      </c>
      <c r="E300" s="76">
        <v>550</v>
      </c>
      <c r="F300" s="184">
        <v>2600</v>
      </c>
      <c r="G300" s="184">
        <v>100</v>
      </c>
      <c r="H300" s="184">
        <v>6300</v>
      </c>
      <c r="I300" s="173">
        <v>595</v>
      </c>
      <c r="J300" s="187">
        <v>131</v>
      </c>
      <c r="K300" s="187">
        <v>0</v>
      </c>
    </row>
    <row r="301" spans="1:11" x14ac:dyDescent="0.25">
      <c r="A301" s="184">
        <v>63030</v>
      </c>
      <c r="B301" s="72" t="s">
        <v>334</v>
      </c>
      <c r="C301" s="74" t="s">
        <v>335</v>
      </c>
      <c r="D301" s="184">
        <v>3</v>
      </c>
      <c r="E301" s="76">
        <v>550</v>
      </c>
      <c r="F301" s="184">
        <v>2600</v>
      </c>
      <c r="G301" s="184">
        <v>100</v>
      </c>
      <c r="H301" s="184">
        <v>6300</v>
      </c>
      <c r="I301" s="173">
        <v>1001</v>
      </c>
      <c r="J301" s="187">
        <v>131</v>
      </c>
      <c r="K301" s="187">
        <v>0</v>
      </c>
    </row>
    <row r="302" spans="1:11" x14ac:dyDescent="0.25">
      <c r="A302" s="184">
        <v>63031</v>
      </c>
      <c r="B302" s="72" t="s">
        <v>277</v>
      </c>
      <c r="C302" s="74" t="s">
        <v>1051</v>
      </c>
      <c r="D302" s="184">
        <v>3</v>
      </c>
      <c r="E302" s="76">
        <v>550</v>
      </c>
      <c r="F302" s="184">
        <v>2600</v>
      </c>
      <c r="G302" s="184">
        <v>100</v>
      </c>
      <c r="H302" s="184">
        <v>6300</v>
      </c>
      <c r="I302" s="173">
        <v>604</v>
      </c>
      <c r="J302" s="187">
        <v>131</v>
      </c>
      <c r="K302" s="187">
        <v>0</v>
      </c>
    </row>
    <row r="303" spans="1:11" x14ac:dyDescent="0.25">
      <c r="A303" s="184">
        <v>63032</v>
      </c>
      <c r="B303" s="72" t="s">
        <v>334</v>
      </c>
      <c r="C303" s="74" t="s">
        <v>335</v>
      </c>
      <c r="D303" s="184">
        <v>3</v>
      </c>
      <c r="E303" s="76">
        <v>550</v>
      </c>
      <c r="F303" s="184">
        <v>2600</v>
      </c>
      <c r="G303" s="184">
        <v>100</v>
      </c>
      <c r="H303" s="184">
        <v>6300</v>
      </c>
      <c r="I303" s="173">
        <v>418014</v>
      </c>
      <c r="J303" s="187">
        <v>131</v>
      </c>
      <c r="K303" s="187">
        <v>0</v>
      </c>
    </row>
    <row r="304" spans="1:11" x14ac:dyDescent="0.25">
      <c r="A304" s="184">
        <v>63033</v>
      </c>
      <c r="B304" s="72" t="s">
        <v>334</v>
      </c>
      <c r="C304" s="74" t="s">
        <v>335</v>
      </c>
      <c r="D304" s="184">
        <v>3</v>
      </c>
      <c r="E304" s="76">
        <v>550</v>
      </c>
      <c r="F304" s="184">
        <v>2600</v>
      </c>
      <c r="G304" s="184">
        <v>100</v>
      </c>
      <c r="H304" s="184">
        <v>6300</v>
      </c>
      <c r="I304" s="173">
        <v>1868</v>
      </c>
      <c r="J304" s="187">
        <v>131</v>
      </c>
      <c r="K304" s="187">
        <v>0</v>
      </c>
    </row>
    <row r="305" spans="1:11" x14ac:dyDescent="0.25">
      <c r="A305" s="184">
        <v>63034</v>
      </c>
      <c r="B305" s="72" t="s">
        <v>334</v>
      </c>
      <c r="C305" s="74" t="s">
        <v>335</v>
      </c>
      <c r="D305" s="184">
        <v>3</v>
      </c>
      <c r="E305" s="76">
        <v>550</v>
      </c>
      <c r="F305" s="184">
        <v>2600</v>
      </c>
      <c r="G305" s="184">
        <v>422</v>
      </c>
      <c r="H305" s="184">
        <v>6300</v>
      </c>
      <c r="I305" s="173">
        <v>419078</v>
      </c>
      <c r="J305" s="187">
        <v>161</v>
      </c>
      <c r="K305" s="187">
        <v>0</v>
      </c>
    </row>
    <row r="306" spans="1:11" x14ac:dyDescent="0.25">
      <c r="A306" s="184">
        <v>63035</v>
      </c>
      <c r="B306" s="72" t="s">
        <v>334</v>
      </c>
      <c r="C306" s="74" t="s">
        <v>335</v>
      </c>
      <c r="D306" s="184">
        <v>3</v>
      </c>
      <c r="E306" s="76">
        <v>550</v>
      </c>
      <c r="F306" s="184">
        <v>2600</v>
      </c>
      <c r="G306" s="184">
        <v>422</v>
      </c>
      <c r="H306" s="184">
        <v>6300</v>
      </c>
      <c r="I306" s="173">
        <v>418047</v>
      </c>
      <c r="J306" s="187">
        <v>131</v>
      </c>
      <c r="K306" s="187">
        <v>0</v>
      </c>
    </row>
    <row r="307" spans="1:11" x14ac:dyDescent="0.25">
      <c r="A307" s="184">
        <v>63036</v>
      </c>
      <c r="B307" s="72" t="s">
        <v>334</v>
      </c>
      <c r="C307" s="132" t="s">
        <v>335</v>
      </c>
      <c r="D307" s="184">
        <v>3</v>
      </c>
      <c r="E307" s="133">
        <v>550</v>
      </c>
      <c r="F307" s="184">
        <v>2600</v>
      </c>
      <c r="G307" s="184">
        <v>422</v>
      </c>
      <c r="H307" s="184">
        <v>6300</v>
      </c>
      <c r="I307" s="173">
        <v>419010</v>
      </c>
      <c r="J307" s="187">
        <v>131</v>
      </c>
      <c r="K307" s="187">
        <v>0</v>
      </c>
    </row>
    <row r="308" spans="1:11" x14ac:dyDescent="0.25">
      <c r="A308" s="184">
        <v>63037</v>
      </c>
      <c r="B308" s="72" t="s">
        <v>277</v>
      </c>
      <c r="C308" s="74" t="s">
        <v>1051</v>
      </c>
      <c r="D308" s="184">
        <v>3</v>
      </c>
      <c r="E308" s="76">
        <v>550</v>
      </c>
      <c r="F308" s="184">
        <v>2600</v>
      </c>
      <c r="G308" s="184">
        <v>422</v>
      </c>
      <c r="H308" s="184">
        <v>6300</v>
      </c>
      <c r="I308" s="173">
        <v>419033</v>
      </c>
      <c r="J308" s="187">
        <v>131</v>
      </c>
      <c r="K308" s="187">
        <v>0</v>
      </c>
    </row>
    <row r="309" spans="1:11" x14ac:dyDescent="0.25">
      <c r="A309" s="184">
        <v>63038</v>
      </c>
      <c r="B309" s="72" t="s">
        <v>277</v>
      </c>
      <c r="C309" s="74" t="s">
        <v>278</v>
      </c>
      <c r="D309" s="184">
        <v>3</v>
      </c>
      <c r="E309" s="76">
        <v>550</v>
      </c>
      <c r="F309" s="184">
        <v>2600</v>
      </c>
      <c r="G309" s="184">
        <v>422</v>
      </c>
      <c r="H309" s="184">
        <v>6300</v>
      </c>
      <c r="I309" s="173">
        <v>418001</v>
      </c>
      <c r="J309" s="187">
        <v>131</v>
      </c>
      <c r="K309" s="187">
        <v>0</v>
      </c>
    </row>
    <row r="310" spans="1:11" x14ac:dyDescent="0.25">
      <c r="A310" s="184">
        <v>63039</v>
      </c>
      <c r="B310" s="72" t="s">
        <v>277</v>
      </c>
      <c r="C310" s="74" t="s">
        <v>278</v>
      </c>
      <c r="D310" s="184">
        <v>3</v>
      </c>
      <c r="E310" s="76">
        <v>550</v>
      </c>
      <c r="F310" s="184">
        <v>2600</v>
      </c>
      <c r="G310" s="184">
        <v>100</v>
      </c>
      <c r="H310" s="184">
        <v>6300</v>
      </c>
      <c r="I310" s="173">
        <v>1001</v>
      </c>
      <c r="J310" s="187">
        <v>131</v>
      </c>
      <c r="K310" s="187">
        <v>0</v>
      </c>
    </row>
    <row r="311" spans="1:11" x14ac:dyDescent="0.25">
      <c r="A311" s="184">
        <v>63040</v>
      </c>
      <c r="B311" s="72" t="s">
        <v>277</v>
      </c>
      <c r="C311" s="74" t="s">
        <v>278</v>
      </c>
      <c r="D311" s="184">
        <v>3</v>
      </c>
      <c r="E311" s="76">
        <v>550</v>
      </c>
      <c r="F311" s="184">
        <v>2600</v>
      </c>
      <c r="G311" s="184">
        <v>100</v>
      </c>
      <c r="H311" s="184">
        <v>6300</v>
      </c>
      <c r="I311" s="173">
        <v>1001</v>
      </c>
      <c r="J311" s="187">
        <v>131</v>
      </c>
      <c r="K311" s="187">
        <v>0</v>
      </c>
    </row>
    <row r="312" spans="1:11" x14ac:dyDescent="0.25">
      <c r="A312" s="184">
        <v>63041</v>
      </c>
      <c r="B312" s="72" t="s">
        <v>277</v>
      </c>
      <c r="C312" s="74" t="s">
        <v>278</v>
      </c>
      <c r="D312" s="184">
        <v>3</v>
      </c>
      <c r="E312" s="76">
        <v>550</v>
      </c>
      <c r="F312" s="184">
        <v>2600</v>
      </c>
      <c r="G312" s="184">
        <v>422</v>
      </c>
      <c r="H312" s="184">
        <v>6300</v>
      </c>
      <c r="I312" s="173">
        <v>418001</v>
      </c>
      <c r="J312" s="187">
        <v>131</v>
      </c>
      <c r="K312" s="187">
        <v>0</v>
      </c>
    </row>
    <row r="313" spans="1:11" x14ac:dyDescent="0.25">
      <c r="A313" s="184">
        <v>63042</v>
      </c>
      <c r="B313" s="72" t="s">
        <v>277</v>
      </c>
      <c r="C313" s="74" t="s">
        <v>278</v>
      </c>
      <c r="D313" s="184">
        <v>3</v>
      </c>
      <c r="E313" s="76">
        <v>550</v>
      </c>
      <c r="F313" s="184">
        <v>2600</v>
      </c>
      <c r="G313" s="184">
        <v>100</v>
      </c>
      <c r="H313" s="184">
        <v>6300</v>
      </c>
      <c r="I313" s="173">
        <v>604</v>
      </c>
      <c r="J313" s="187">
        <v>131</v>
      </c>
      <c r="K313" s="187">
        <v>0</v>
      </c>
    </row>
    <row r="314" spans="1:11" x14ac:dyDescent="0.25">
      <c r="A314" s="184">
        <v>63043</v>
      </c>
      <c r="B314" s="72" t="s">
        <v>277</v>
      </c>
      <c r="C314" s="74" t="s">
        <v>278</v>
      </c>
      <c r="D314" s="184">
        <v>3</v>
      </c>
      <c r="E314" s="76">
        <v>550</v>
      </c>
      <c r="F314" s="184">
        <v>2600</v>
      </c>
      <c r="G314" s="184">
        <v>100</v>
      </c>
      <c r="H314" s="184">
        <v>6300</v>
      </c>
      <c r="I314" s="173">
        <v>515</v>
      </c>
      <c r="J314" s="187">
        <v>131</v>
      </c>
      <c r="K314" s="187">
        <v>0</v>
      </c>
    </row>
    <row r="315" spans="1:11" x14ac:dyDescent="0.25">
      <c r="A315" s="184">
        <v>63044</v>
      </c>
      <c r="B315" s="72" t="s">
        <v>277</v>
      </c>
      <c r="C315" s="74" t="s">
        <v>278</v>
      </c>
      <c r="D315" s="184">
        <v>3</v>
      </c>
      <c r="E315" s="76">
        <v>550</v>
      </c>
      <c r="F315" s="184">
        <v>2600</v>
      </c>
      <c r="G315" s="184">
        <v>100</v>
      </c>
      <c r="H315" s="184">
        <v>6300</v>
      </c>
      <c r="I315" s="173">
        <v>514</v>
      </c>
      <c r="J315" s="187">
        <v>131</v>
      </c>
      <c r="K315" s="187">
        <v>0</v>
      </c>
    </row>
    <row r="316" spans="1:11" x14ac:dyDescent="0.25">
      <c r="A316" s="184">
        <v>63045</v>
      </c>
      <c r="B316" s="72" t="s">
        <v>277</v>
      </c>
      <c r="C316" s="74" t="s">
        <v>278</v>
      </c>
      <c r="D316" s="184">
        <v>3</v>
      </c>
      <c r="E316" s="76">
        <v>550</v>
      </c>
      <c r="F316" s="184">
        <v>2600</v>
      </c>
      <c r="G316" s="184">
        <v>100</v>
      </c>
      <c r="H316" s="184">
        <v>6300</v>
      </c>
      <c r="I316" s="173">
        <v>1868</v>
      </c>
      <c r="J316" s="187">
        <v>131</v>
      </c>
      <c r="K316" s="187">
        <v>0</v>
      </c>
    </row>
    <row r="317" spans="1:11" x14ac:dyDescent="0.25">
      <c r="A317" s="184">
        <v>63046</v>
      </c>
      <c r="B317" s="72" t="s">
        <v>277</v>
      </c>
      <c r="C317" s="74" t="s">
        <v>278</v>
      </c>
      <c r="D317" s="184">
        <v>3</v>
      </c>
      <c r="E317" s="76">
        <v>550</v>
      </c>
      <c r="F317" s="184">
        <v>2600</v>
      </c>
      <c r="G317" s="184">
        <v>422</v>
      </c>
      <c r="H317" s="184">
        <v>6300</v>
      </c>
      <c r="I317" s="173">
        <v>418022</v>
      </c>
      <c r="J317" s="187">
        <v>131</v>
      </c>
      <c r="K317" s="187">
        <v>0</v>
      </c>
    </row>
    <row r="318" spans="1:11" x14ac:dyDescent="0.25">
      <c r="A318" s="184">
        <v>63047</v>
      </c>
      <c r="B318" s="72" t="s">
        <v>334</v>
      </c>
      <c r="C318" s="74" t="s">
        <v>335</v>
      </c>
      <c r="D318" s="184">
        <v>3</v>
      </c>
      <c r="E318" s="76">
        <v>550</v>
      </c>
      <c r="F318" s="184">
        <v>2600</v>
      </c>
      <c r="G318" s="184">
        <v>422</v>
      </c>
      <c r="H318" s="184">
        <v>6300</v>
      </c>
      <c r="I318" s="173">
        <v>418010</v>
      </c>
      <c r="J318" s="187">
        <v>131</v>
      </c>
      <c r="K318" s="187">
        <v>0</v>
      </c>
    </row>
    <row r="319" spans="1:11" x14ac:dyDescent="0.25">
      <c r="A319" s="184">
        <v>63048</v>
      </c>
      <c r="B319" s="72" t="s">
        <v>1105</v>
      </c>
      <c r="C319" s="74" t="s">
        <v>1106</v>
      </c>
      <c r="D319" s="184">
        <v>2</v>
      </c>
      <c r="E319" s="76">
        <v>550</v>
      </c>
      <c r="F319" s="184">
        <v>2600</v>
      </c>
      <c r="G319" s="184">
        <v>100</v>
      </c>
      <c r="H319" s="184">
        <v>6300</v>
      </c>
      <c r="I319" s="173">
        <v>1001</v>
      </c>
      <c r="J319" s="187">
        <v>131</v>
      </c>
      <c r="K319" s="187">
        <v>0</v>
      </c>
    </row>
    <row r="320" spans="1:11" x14ac:dyDescent="0.25">
      <c r="A320" s="184">
        <v>63049</v>
      </c>
      <c r="B320" s="72" t="s">
        <v>336</v>
      </c>
      <c r="C320" s="74" t="s">
        <v>902</v>
      </c>
      <c r="D320" s="184">
        <v>2</v>
      </c>
      <c r="E320" s="76">
        <v>550</v>
      </c>
      <c r="F320" s="184">
        <v>2600</v>
      </c>
      <c r="G320" s="184">
        <v>100</v>
      </c>
      <c r="H320" s="184">
        <v>6300</v>
      </c>
      <c r="I320" s="173">
        <v>1001</v>
      </c>
      <c r="J320" s="187">
        <v>131</v>
      </c>
      <c r="K320" s="187">
        <v>0</v>
      </c>
    </row>
    <row r="321" spans="1:11" x14ac:dyDescent="0.25">
      <c r="A321" s="184">
        <v>63050</v>
      </c>
      <c r="B321" s="72" t="s">
        <v>336</v>
      </c>
      <c r="C321" s="74" t="s">
        <v>902</v>
      </c>
      <c r="D321" s="184">
        <v>2</v>
      </c>
      <c r="E321" s="76">
        <v>550</v>
      </c>
      <c r="F321" s="184">
        <v>2600</v>
      </c>
      <c r="G321" s="184">
        <v>425</v>
      </c>
      <c r="H321" s="184">
        <v>6300</v>
      </c>
      <c r="I321" s="173">
        <v>418096</v>
      </c>
      <c r="J321" s="187">
        <v>131</v>
      </c>
      <c r="K321" s="187">
        <v>0</v>
      </c>
    </row>
    <row r="322" spans="1:11" x14ac:dyDescent="0.25">
      <c r="A322" s="184">
        <v>63051</v>
      </c>
      <c r="B322" s="72" t="s">
        <v>336</v>
      </c>
      <c r="C322" s="74" t="s">
        <v>902</v>
      </c>
      <c r="D322" s="184">
        <v>2</v>
      </c>
      <c r="E322" s="76">
        <v>50</v>
      </c>
      <c r="F322" s="184">
        <v>2600</v>
      </c>
      <c r="G322" s="184">
        <v>422</v>
      </c>
      <c r="H322" s="184">
        <v>6300</v>
      </c>
      <c r="I322" s="173">
        <v>418014</v>
      </c>
      <c r="J322" s="187">
        <v>131</v>
      </c>
      <c r="K322" s="187">
        <v>0</v>
      </c>
    </row>
    <row r="323" spans="1:11" x14ac:dyDescent="0.25">
      <c r="A323" s="184">
        <v>63052</v>
      </c>
      <c r="B323" s="72" t="s">
        <v>336</v>
      </c>
      <c r="C323" s="74" t="s">
        <v>902</v>
      </c>
      <c r="D323" s="184">
        <v>2</v>
      </c>
      <c r="E323" s="76">
        <v>550</v>
      </c>
      <c r="F323" s="184">
        <v>2600</v>
      </c>
      <c r="G323" s="184">
        <v>422</v>
      </c>
      <c r="H323" s="184">
        <v>6300</v>
      </c>
      <c r="I323" s="173">
        <v>418015</v>
      </c>
      <c r="J323" s="187">
        <v>131</v>
      </c>
      <c r="K323" s="187">
        <v>0</v>
      </c>
    </row>
    <row r="324" spans="1:11" x14ac:dyDescent="0.25">
      <c r="A324" s="184">
        <v>63053</v>
      </c>
      <c r="B324" s="72" t="s">
        <v>336</v>
      </c>
      <c r="C324" s="74" t="s">
        <v>337</v>
      </c>
      <c r="D324" s="184">
        <v>2</v>
      </c>
      <c r="E324" s="76">
        <v>50</v>
      </c>
      <c r="F324" s="184">
        <v>2600</v>
      </c>
      <c r="G324" s="184">
        <v>100</v>
      </c>
      <c r="H324" s="184">
        <v>6300</v>
      </c>
      <c r="I324" s="173">
        <v>1001</v>
      </c>
      <c r="J324" s="187">
        <v>131</v>
      </c>
      <c r="K324" s="187">
        <v>0</v>
      </c>
    </row>
    <row r="325" spans="1:11" x14ac:dyDescent="0.25">
      <c r="A325" s="184">
        <v>63054</v>
      </c>
      <c r="B325" s="72" t="s">
        <v>336</v>
      </c>
      <c r="C325" s="74" t="s">
        <v>902</v>
      </c>
      <c r="D325" s="184">
        <v>2</v>
      </c>
      <c r="E325" s="76">
        <v>50</v>
      </c>
      <c r="F325" s="184">
        <v>2600</v>
      </c>
      <c r="G325" s="184">
        <v>100</v>
      </c>
      <c r="H325" s="184">
        <v>6300</v>
      </c>
      <c r="I325" s="173">
        <v>440</v>
      </c>
      <c r="J325" s="187">
        <v>131</v>
      </c>
      <c r="K325" s="187">
        <v>0</v>
      </c>
    </row>
    <row r="326" spans="1:11" x14ac:dyDescent="0.25">
      <c r="A326" s="184">
        <v>63055</v>
      </c>
      <c r="B326" s="72" t="s">
        <v>334</v>
      </c>
      <c r="C326" s="74" t="s">
        <v>335</v>
      </c>
      <c r="D326" s="184">
        <v>3</v>
      </c>
      <c r="E326" s="76">
        <v>550</v>
      </c>
      <c r="F326" s="184">
        <v>2600</v>
      </c>
      <c r="G326" s="184">
        <v>422</v>
      </c>
      <c r="H326" s="184">
        <v>6300</v>
      </c>
      <c r="I326" s="173">
        <v>422000</v>
      </c>
      <c r="J326" s="187">
        <v>131</v>
      </c>
      <c r="K326" s="187">
        <v>0</v>
      </c>
    </row>
    <row r="327" spans="1:11" x14ac:dyDescent="0.25">
      <c r="A327" s="184">
        <v>63056</v>
      </c>
      <c r="B327" s="72" t="s">
        <v>338</v>
      </c>
      <c r="C327" s="74" t="s">
        <v>339</v>
      </c>
      <c r="D327" s="184">
        <v>1</v>
      </c>
      <c r="E327" s="76">
        <v>35</v>
      </c>
      <c r="F327" s="184">
        <v>1004</v>
      </c>
      <c r="G327" s="184">
        <v>100</v>
      </c>
      <c r="H327" s="184">
        <v>6300</v>
      </c>
      <c r="I327" s="173">
        <v>1001</v>
      </c>
      <c r="J327" s="187">
        <v>131</v>
      </c>
      <c r="K327" s="187">
        <v>0</v>
      </c>
    </row>
    <row r="328" spans="1:11" x14ac:dyDescent="0.25">
      <c r="A328" s="184">
        <v>63057</v>
      </c>
      <c r="B328" s="72" t="s">
        <v>338</v>
      </c>
      <c r="C328" s="74" t="s">
        <v>339</v>
      </c>
      <c r="D328" s="184">
        <v>1</v>
      </c>
      <c r="E328" s="76">
        <v>35</v>
      </c>
      <c r="F328" s="184">
        <v>1004</v>
      </c>
      <c r="G328" s="184">
        <v>425</v>
      </c>
      <c r="H328" s="184">
        <v>6300</v>
      </c>
      <c r="I328" s="173">
        <v>418096</v>
      </c>
      <c r="J328" s="187">
        <v>131</v>
      </c>
      <c r="K328" s="187">
        <v>0</v>
      </c>
    </row>
    <row r="329" spans="1:11" x14ac:dyDescent="0.25">
      <c r="A329" s="184">
        <v>63058</v>
      </c>
      <c r="B329" s="72" t="s">
        <v>1107</v>
      </c>
      <c r="C329" s="74" t="s">
        <v>1108</v>
      </c>
      <c r="D329" s="184">
        <v>18</v>
      </c>
      <c r="E329" s="76">
        <v>50</v>
      </c>
      <c r="F329" s="184">
        <v>1703</v>
      </c>
      <c r="G329" s="184">
        <v>100</v>
      </c>
      <c r="H329" s="184">
        <v>6300</v>
      </c>
      <c r="I329" s="173">
        <v>1200</v>
      </c>
      <c r="J329" s="187">
        <v>131</v>
      </c>
      <c r="K329" s="187">
        <v>0</v>
      </c>
    </row>
    <row r="330" spans="1:11" x14ac:dyDescent="0.25">
      <c r="A330" s="184">
        <v>63059</v>
      </c>
      <c r="B330" s="72" t="s">
        <v>303</v>
      </c>
      <c r="C330" s="74" t="s">
        <v>889</v>
      </c>
      <c r="D330" s="184">
        <v>1</v>
      </c>
      <c r="E330" s="76">
        <v>50</v>
      </c>
      <c r="F330" s="184">
        <v>1703</v>
      </c>
      <c r="G330" s="184">
        <v>100</v>
      </c>
      <c r="H330" s="184">
        <v>6300</v>
      </c>
      <c r="I330" s="173">
        <v>1976</v>
      </c>
      <c r="J330" s="187">
        <v>131</v>
      </c>
      <c r="K330" s="187">
        <v>0</v>
      </c>
    </row>
    <row r="331" spans="1:11" x14ac:dyDescent="0.25">
      <c r="A331" s="184">
        <v>63060</v>
      </c>
      <c r="B331" s="72" t="s">
        <v>303</v>
      </c>
      <c r="C331" s="74" t="s">
        <v>304</v>
      </c>
      <c r="D331" s="184">
        <v>1</v>
      </c>
      <c r="E331" s="76">
        <v>50</v>
      </c>
      <c r="F331" s="184">
        <v>1703</v>
      </c>
      <c r="G331" s="184">
        <v>100</v>
      </c>
      <c r="H331" s="184">
        <v>6300</v>
      </c>
      <c r="I331" s="173">
        <v>1829</v>
      </c>
      <c r="J331" s="187">
        <v>131</v>
      </c>
      <c r="K331" s="187">
        <v>0</v>
      </c>
    </row>
    <row r="332" spans="1:11" x14ac:dyDescent="0.25">
      <c r="A332" s="184">
        <v>63061</v>
      </c>
      <c r="B332" s="72" t="s">
        <v>338</v>
      </c>
      <c r="C332" s="74" t="s">
        <v>339</v>
      </c>
      <c r="D332" s="184">
        <v>2</v>
      </c>
      <c r="E332" s="76">
        <v>50</v>
      </c>
      <c r="F332" s="184">
        <v>2600</v>
      </c>
      <c r="G332" s="184">
        <v>422</v>
      </c>
      <c r="H332" s="184">
        <v>6300</v>
      </c>
      <c r="I332" s="173">
        <v>418014</v>
      </c>
      <c r="J332" s="187">
        <v>131</v>
      </c>
      <c r="K332" s="187">
        <v>0</v>
      </c>
    </row>
    <row r="333" spans="1:11" x14ac:dyDescent="0.25">
      <c r="A333" s="184">
        <v>63062</v>
      </c>
      <c r="B333" s="72" t="s">
        <v>332</v>
      </c>
      <c r="C333" s="74" t="s">
        <v>333</v>
      </c>
      <c r="D333" s="184">
        <v>1</v>
      </c>
      <c r="E333" s="76">
        <v>50</v>
      </c>
      <c r="F333" s="184">
        <v>1001</v>
      </c>
      <c r="G333" s="184">
        <v>100</v>
      </c>
      <c r="H333" s="184">
        <v>6300</v>
      </c>
      <c r="I333" s="173">
        <v>11133</v>
      </c>
      <c r="J333" s="187">
        <v>131</v>
      </c>
      <c r="K333" s="187">
        <v>0</v>
      </c>
    </row>
    <row r="334" spans="1:11" x14ac:dyDescent="0.25">
      <c r="A334" s="184">
        <v>63063</v>
      </c>
      <c r="B334" s="72" t="s">
        <v>1109</v>
      </c>
      <c r="C334" s="74" t="s">
        <v>1110</v>
      </c>
      <c r="D334" s="184">
        <v>4</v>
      </c>
      <c r="E334" s="76">
        <v>550</v>
      </c>
      <c r="F334" s="184">
        <v>2600</v>
      </c>
      <c r="G334" s="184">
        <v>422</v>
      </c>
      <c r="H334" s="184">
        <v>6300</v>
      </c>
      <c r="I334" s="173">
        <v>422066</v>
      </c>
      <c r="J334" s="187">
        <v>131</v>
      </c>
      <c r="K334" s="187">
        <v>0</v>
      </c>
    </row>
    <row r="335" spans="1:11" x14ac:dyDescent="0.25">
      <c r="A335" s="184">
        <v>63064</v>
      </c>
      <c r="B335" s="72" t="s">
        <v>341</v>
      </c>
      <c r="C335" s="74" t="s">
        <v>342</v>
      </c>
      <c r="D335" s="184">
        <v>4</v>
      </c>
      <c r="E335" s="76">
        <v>550</v>
      </c>
      <c r="F335" s="184">
        <v>2600</v>
      </c>
      <c r="G335" s="184">
        <v>100</v>
      </c>
      <c r="H335" s="184">
        <v>6300</v>
      </c>
      <c r="I335" s="173">
        <v>1199</v>
      </c>
      <c r="J335" s="187">
        <v>131</v>
      </c>
      <c r="K335" s="187">
        <v>0</v>
      </c>
    </row>
    <row r="336" spans="1:11" x14ac:dyDescent="0.25">
      <c r="A336" s="184">
        <v>63065</v>
      </c>
      <c r="B336" s="72" t="s">
        <v>341</v>
      </c>
      <c r="C336" s="74" t="s">
        <v>342</v>
      </c>
      <c r="D336" s="184">
        <v>4</v>
      </c>
      <c r="E336" s="76">
        <v>550</v>
      </c>
      <c r="F336" s="184">
        <v>2600</v>
      </c>
      <c r="G336" s="184">
        <v>100</v>
      </c>
      <c r="H336" s="184">
        <v>6300</v>
      </c>
      <c r="I336" s="173">
        <v>1200</v>
      </c>
      <c r="J336" s="187">
        <v>131</v>
      </c>
      <c r="K336" s="187">
        <v>0</v>
      </c>
    </row>
    <row r="337" spans="1:11" x14ac:dyDescent="0.25">
      <c r="A337" s="184">
        <v>63066</v>
      </c>
      <c r="B337" s="72" t="s">
        <v>341</v>
      </c>
      <c r="C337" s="74" t="s">
        <v>342</v>
      </c>
      <c r="D337" s="184">
        <v>4</v>
      </c>
      <c r="E337" s="76">
        <v>550</v>
      </c>
      <c r="F337" s="184">
        <v>2600</v>
      </c>
      <c r="G337" s="184">
        <v>100</v>
      </c>
      <c r="H337" s="184">
        <v>6300</v>
      </c>
      <c r="I337" s="173">
        <v>1200</v>
      </c>
      <c r="J337" s="187">
        <v>131</v>
      </c>
      <c r="K337" s="187">
        <v>0</v>
      </c>
    </row>
    <row r="338" spans="1:11" x14ac:dyDescent="0.25">
      <c r="A338" s="184">
        <v>63067</v>
      </c>
      <c r="B338" s="72" t="s">
        <v>341</v>
      </c>
      <c r="C338" s="74" t="s">
        <v>342</v>
      </c>
      <c r="D338" s="184">
        <v>4</v>
      </c>
      <c r="E338" s="76">
        <v>550</v>
      </c>
      <c r="F338" s="184">
        <v>2600</v>
      </c>
      <c r="G338" s="184">
        <v>100</v>
      </c>
      <c r="H338" s="184">
        <v>6300</v>
      </c>
      <c r="I338" s="173">
        <v>1200</v>
      </c>
      <c r="J338" s="187">
        <v>131</v>
      </c>
      <c r="K338" s="187">
        <v>0</v>
      </c>
    </row>
    <row r="339" spans="1:11" x14ac:dyDescent="0.25">
      <c r="A339" s="184">
        <v>63068</v>
      </c>
      <c r="B339" s="72" t="s">
        <v>341</v>
      </c>
      <c r="C339" s="74" t="s">
        <v>342</v>
      </c>
      <c r="D339" s="184">
        <v>4</v>
      </c>
      <c r="E339" s="76">
        <v>550</v>
      </c>
      <c r="F339" s="184">
        <v>2600</v>
      </c>
      <c r="G339" s="184">
        <v>422</v>
      </c>
      <c r="H339" s="184">
        <v>6300</v>
      </c>
      <c r="I339" s="173">
        <v>418066</v>
      </c>
      <c r="J339" s="187">
        <v>131</v>
      </c>
      <c r="K339" s="187">
        <v>0</v>
      </c>
    </row>
    <row r="340" spans="1:11" x14ac:dyDescent="0.25">
      <c r="A340" s="184">
        <v>63069</v>
      </c>
      <c r="B340" s="72" t="s">
        <v>338</v>
      </c>
      <c r="C340" s="74" t="s">
        <v>1111</v>
      </c>
      <c r="D340" s="184">
        <v>2</v>
      </c>
      <c r="E340" s="76">
        <v>550</v>
      </c>
      <c r="F340" s="184">
        <v>2600</v>
      </c>
      <c r="G340" s="184">
        <v>443</v>
      </c>
      <c r="H340" s="184">
        <v>6300</v>
      </c>
      <c r="I340" s="173">
        <v>449011</v>
      </c>
      <c r="J340" s="187">
        <v>161</v>
      </c>
      <c r="K340" s="187">
        <v>0</v>
      </c>
    </row>
    <row r="341" spans="1:11" x14ac:dyDescent="0.25">
      <c r="A341" s="184">
        <v>63070</v>
      </c>
      <c r="B341" s="72" t="s">
        <v>332</v>
      </c>
      <c r="C341" s="74" t="s">
        <v>333</v>
      </c>
      <c r="D341" s="184">
        <v>1</v>
      </c>
      <c r="E341" s="76">
        <v>50</v>
      </c>
      <c r="F341" s="184">
        <v>1001</v>
      </c>
      <c r="G341" s="184">
        <v>100</v>
      </c>
      <c r="H341" s="184">
        <v>6300</v>
      </c>
      <c r="I341" s="173">
        <v>593</v>
      </c>
      <c r="J341" s="187">
        <v>131</v>
      </c>
      <c r="K341" s="187">
        <v>0</v>
      </c>
    </row>
    <row r="342" spans="1:11" x14ac:dyDescent="0.25">
      <c r="A342" s="184">
        <v>63071</v>
      </c>
      <c r="B342" s="72" t="s">
        <v>392</v>
      </c>
      <c r="C342" s="74" t="s">
        <v>393</v>
      </c>
      <c r="D342" s="184">
        <v>1</v>
      </c>
      <c r="E342" s="76">
        <v>50</v>
      </c>
      <c r="F342" s="184">
        <v>1703</v>
      </c>
      <c r="G342" s="184">
        <v>100</v>
      </c>
      <c r="H342" s="184">
        <v>6300</v>
      </c>
      <c r="I342" s="173">
        <v>593</v>
      </c>
      <c r="J342" s="187">
        <v>131</v>
      </c>
      <c r="K342" s="187">
        <v>0</v>
      </c>
    </row>
    <row r="343" spans="1:11" x14ac:dyDescent="0.25">
      <c r="A343" s="184">
        <v>63072</v>
      </c>
      <c r="B343" s="72" t="s">
        <v>392</v>
      </c>
      <c r="C343" s="74" t="s">
        <v>393</v>
      </c>
      <c r="D343" s="184">
        <v>1</v>
      </c>
      <c r="E343" s="76">
        <v>50</v>
      </c>
      <c r="F343" s="184">
        <v>1703</v>
      </c>
      <c r="G343" s="184">
        <v>422</v>
      </c>
      <c r="H343" s="184">
        <v>6300</v>
      </c>
      <c r="I343" s="173">
        <v>422066</v>
      </c>
      <c r="J343" s="187">
        <v>131</v>
      </c>
      <c r="K343" s="187">
        <v>0</v>
      </c>
    </row>
    <row r="344" spans="1:11" x14ac:dyDescent="0.25">
      <c r="A344" s="184">
        <v>63073</v>
      </c>
      <c r="B344" s="72" t="s">
        <v>332</v>
      </c>
      <c r="C344" s="74" t="s">
        <v>333</v>
      </c>
      <c r="D344" s="184">
        <v>1</v>
      </c>
      <c r="E344" s="76">
        <v>50</v>
      </c>
      <c r="F344" s="184">
        <v>1001</v>
      </c>
      <c r="G344" s="184">
        <v>422</v>
      </c>
      <c r="H344" s="184">
        <v>6300</v>
      </c>
      <c r="I344" s="173">
        <v>419078</v>
      </c>
      <c r="J344" s="187">
        <v>131</v>
      </c>
      <c r="K344" s="187">
        <v>0</v>
      </c>
    </row>
    <row r="345" spans="1:11" x14ac:dyDescent="0.25">
      <c r="A345" s="184">
        <v>63074</v>
      </c>
      <c r="B345" s="72" t="s">
        <v>338</v>
      </c>
      <c r="C345" s="74" t="s">
        <v>339</v>
      </c>
      <c r="D345" s="184">
        <v>2</v>
      </c>
      <c r="E345" s="76">
        <v>50</v>
      </c>
      <c r="F345" s="184">
        <v>2600</v>
      </c>
      <c r="G345" s="184">
        <v>100</v>
      </c>
      <c r="H345" s="184">
        <v>6300</v>
      </c>
      <c r="I345" s="173">
        <v>1001</v>
      </c>
      <c r="J345" s="187">
        <v>131</v>
      </c>
      <c r="K345" s="187">
        <v>0</v>
      </c>
    </row>
    <row r="346" spans="1:11" x14ac:dyDescent="0.25">
      <c r="A346" s="184">
        <v>63075</v>
      </c>
      <c r="B346" s="72" t="s">
        <v>347</v>
      </c>
      <c r="C346" s="74" t="s">
        <v>348</v>
      </c>
      <c r="D346" s="184">
        <v>1</v>
      </c>
      <c r="E346" s="76">
        <v>30</v>
      </c>
      <c r="F346" s="184">
        <v>1001</v>
      </c>
      <c r="G346" s="184">
        <v>100</v>
      </c>
      <c r="H346" s="184">
        <v>6300</v>
      </c>
      <c r="I346" s="173">
        <v>11187</v>
      </c>
      <c r="J346" s="187">
        <v>131</v>
      </c>
      <c r="K346" s="187">
        <v>0</v>
      </c>
    </row>
    <row r="347" spans="1:11" x14ac:dyDescent="0.25">
      <c r="A347" s="184">
        <v>63076</v>
      </c>
      <c r="B347" s="72" t="s">
        <v>264</v>
      </c>
      <c r="C347" s="74" t="s">
        <v>265</v>
      </c>
      <c r="D347" s="184">
        <v>1</v>
      </c>
      <c r="E347" s="76">
        <v>50</v>
      </c>
      <c r="F347" s="184">
        <v>1703</v>
      </c>
      <c r="G347" s="184">
        <v>422</v>
      </c>
      <c r="H347" s="184">
        <v>6300</v>
      </c>
      <c r="I347" s="173">
        <v>421076</v>
      </c>
      <c r="J347" s="187">
        <v>131</v>
      </c>
      <c r="K347" s="187">
        <v>0</v>
      </c>
    </row>
    <row r="348" spans="1:11" x14ac:dyDescent="0.25">
      <c r="A348" s="184">
        <v>63077</v>
      </c>
      <c r="B348" s="72" t="s">
        <v>546</v>
      </c>
      <c r="C348" s="74" t="s">
        <v>965</v>
      </c>
      <c r="D348" s="184">
        <v>55</v>
      </c>
      <c r="E348" s="76">
        <v>530</v>
      </c>
      <c r="F348" s="184">
        <v>2050</v>
      </c>
      <c r="G348" s="184">
        <v>441</v>
      </c>
      <c r="H348" s="184">
        <v>6300</v>
      </c>
      <c r="I348" s="173">
        <v>449007</v>
      </c>
      <c r="J348" s="187">
        <v>131</v>
      </c>
      <c r="K348" s="187">
        <v>0</v>
      </c>
    </row>
    <row r="349" spans="1:11" x14ac:dyDescent="0.25">
      <c r="A349" s="184">
        <v>63078</v>
      </c>
      <c r="B349" s="72" t="s">
        <v>340</v>
      </c>
      <c r="C349" s="74" t="s">
        <v>333</v>
      </c>
      <c r="D349" s="184">
        <v>1</v>
      </c>
      <c r="E349" s="76">
        <v>50</v>
      </c>
      <c r="F349" s="184">
        <v>1001</v>
      </c>
      <c r="G349" s="184">
        <v>443</v>
      </c>
      <c r="H349" s="184">
        <v>6300</v>
      </c>
      <c r="I349" s="173">
        <v>449011</v>
      </c>
      <c r="J349" s="187">
        <v>131</v>
      </c>
      <c r="K349" s="187" t="s">
        <v>159</v>
      </c>
    </row>
    <row r="350" spans="1:11" x14ac:dyDescent="0.25">
      <c r="A350" s="184">
        <v>63079</v>
      </c>
      <c r="B350" s="72" t="s">
        <v>279</v>
      </c>
      <c r="C350" s="74" t="s">
        <v>876</v>
      </c>
      <c r="D350" s="184">
        <v>55</v>
      </c>
      <c r="E350" s="76">
        <v>530</v>
      </c>
      <c r="F350" s="184">
        <v>2050</v>
      </c>
      <c r="G350" s="184">
        <v>422</v>
      </c>
      <c r="H350" s="184">
        <v>6300</v>
      </c>
      <c r="I350" s="173">
        <v>420014</v>
      </c>
      <c r="J350" s="187">
        <v>131</v>
      </c>
      <c r="K350" s="187">
        <v>0</v>
      </c>
    </row>
    <row r="351" spans="1:11" x14ac:dyDescent="0.25">
      <c r="A351" s="184">
        <v>63080</v>
      </c>
      <c r="B351" s="72" t="s">
        <v>279</v>
      </c>
      <c r="C351" s="74" t="s">
        <v>876</v>
      </c>
      <c r="D351" s="184">
        <v>55</v>
      </c>
      <c r="E351" s="76">
        <v>530</v>
      </c>
      <c r="F351" s="184">
        <v>2050</v>
      </c>
      <c r="G351" s="184">
        <v>422</v>
      </c>
      <c r="H351" s="184">
        <v>6300</v>
      </c>
      <c r="I351" s="173">
        <v>419010</v>
      </c>
      <c r="J351" s="187">
        <v>131</v>
      </c>
      <c r="K351" s="187">
        <v>0</v>
      </c>
    </row>
    <row r="352" spans="1:11" x14ac:dyDescent="0.25">
      <c r="A352" s="184">
        <v>63081</v>
      </c>
      <c r="B352" s="72" t="s">
        <v>1112</v>
      </c>
      <c r="C352" s="74" t="s">
        <v>1113</v>
      </c>
      <c r="D352" s="184">
        <v>1</v>
      </c>
      <c r="E352" s="76">
        <v>50</v>
      </c>
      <c r="F352" s="184">
        <v>1703</v>
      </c>
      <c r="G352" s="184">
        <v>100</v>
      </c>
      <c r="H352" s="184">
        <v>6300</v>
      </c>
      <c r="I352" s="173">
        <v>1001</v>
      </c>
      <c r="J352" s="187">
        <v>131</v>
      </c>
      <c r="K352" s="187">
        <v>0</v>
      </c>
    </row>
    <row r="353" spans="1:11" x14ac:dyDescent="0.25">
      <c r="A353" s="184">
        <v>63082</v>
      </c>
      <c r="B353" s="72" t="s">
        <v>1112</v>
      </c>
      <c r="C353" s="74" t="s">
        <v>1113</v>
      </c>
      <c r="D353" s="184">
        <v>1</v>
      </c>
      <c r="E353" s="76">
        <v>50</v>
      </c>
      <c r="F353" s="184">
        <v>1703</v>
      </c>
      <c r="G353" s="184">
        <v>100</v>
      </c>
      <c r="H353" s="184">
        <v>6300</v>
      </c>
      <c r="I353" s="173">
        <v>420011</v>
      </c>
      <c r="J353" s="187">
        <v>131</v>
      </c>
      <c r="K353" s="187">
        <v>0</v>
      </c>
    </row>
    <row r="354" spans="1:11" x14ac:dyDescent="0.25">
      <c r="A354" s="184">
        <v>63083</v>
      </c>
      <c r="B354" s="72" t="s">
        <v>343</v>
      </c>
      <c r="C354" s="74" t="s">
        <v>344</v>
      </c>
      <c r="D354" s="184">
        <v>1</v>
      </c>
      <c r="E354" s="76">
        <v>50</v>
      </c>
      <c r="F354" s="184">
        <v>1703</v>
      </c>
      <c r="G354" s="184">
        <v>100</v>
      </c>
      <c r="H354" s="184">
        <v>6300</v>
      </c>
      <c r="I354" s="173">
        <v>484</v>
      </c>
      <c r="J354" s="187">
        <v>131</v>
      </c>
      <c r="K354" s="187">
        <v>0</v>
      </c>
    </row>
    <row r="355" spans="1:11" x14ac:dyDescent="0.25">
      <c r="A355" s="184">
        <v>63084</v>
      </c>
      <c r="B355" s="72" t="s">
        <v>386</v>
      </c>
      <c r="C355" s="74" t="s">
        <v>387</v>
      </c>
      <c r="D355" s="184">
        <v>1</v>
      </c>
      <c r="E355" s="76">
        <v>50</v>
      </c>
      <c r="F355" s="184">
        <v>1703</v>
      </c>
      <c r="G355" s="184">
        <v>100</v>
      </c>
      <c r="H355" s="184">
        <v>6300</v>
      </c>
      <c r="I355" s="173">
        <v>1001</v>
      </c>
      <c r="J355" s="187">
        <v>131</v>
      </c>
      <c r="K355" s="187" t="s">
        <v>159</v>
      </c>
    </row>
    <row r="356" spans="1:11" x14ac:dyDescent="0.25">
      <c r="A356" s="184">
        <v>63085</v>
      </c>
      <c r="B356" s="72" t="s">
        <v>192</v>
      </c>
      <c r="C356" s="74" t="s">
        <v>193</v>
      </c>
      <c r="D356" s="184">
        <v>1</v>
      </c>
      <c r="E356" s="76">
        <v>50</v>
      </c>
      <c r="F356" s="184">
        <v>1703</v>
      </c>
      <c r="G356" s="184">
        <v>100</v>
      </c>
      <c r="H356" s="184">
        <v>6300</v>
      </c>
      <c r="I356" s="173">
        <v>1001</v>
      </c>
      <c r="J356" s="187">
        <v>131</v>
      </c>
      <c r="K356" s="187">
        <v>0</v>
      </c>
    </row>
    <row r="357" spans="1:11" x14ac:dyDescent="0.25">
      <c r="A357" s="184">
        <v>63086</v>
      </c>
      <c r="B357" s="72" t="s">
        <v>386</v>
      </c>
      <c r="C357" s="74" t="s">
        <v>387</v>
      </c>
      <c r="D357" s="184">
        <v>1</v>
      </c>
      <c r="E357" s="76">
        <v>50</v>
      </c>
      <c r="F357" s="184">
        <v>1703</v>
      </c>
      <c r="G357" s="184">
        <v>422</v>
      </c>
      <c r="H357" s="184">
        <v>6300</v>
      </c>
      <c r="I357" s="173">
        <v>418082</v>
      </c>
      <c r="J357" s="187">
        <v>131</v>
      </c>
      <c r="K357" s="187">
        <v>0</v>
      </c>
    </row>
    <row r="358" spans="1:11" x14ac:dyDescent="0.25">
      <c r="A358" s="184">
        <v>63087</v>
      </c>
      <c r="B358" s="72" t="s">
        <v>345</v>
      </c>
      <c r="C358" s="74" t="s">
        <v>903</v>
      </c>
      <c r="D358" s="184">
        <v>1</v>
      </c>
      <c r="E358" s="76">
        <v>50</v>
      </c>
      <c r="F358" s="184">
        <v>1703</v>
      </c>
      <c r="G358" s="184">
        <v>100</v>
      </c>
      <c r="H358" s="184">
        <v>6300</v>
      </c>
      <c r="I358" s="173">
        <v>515</v>
      </c>
      <c r="J358" s="187">
        <v>131</v>
      </c>
      <c r="K358" s="187">
        <v>0</v>
      </c>
    </row>
    <row r="359" spans="1:11" x14ac:dyDescent="0.25">
      <c r="A359" s="184">
        <v>63088</v>
      </c>
      <c r="B359" s="72" t="s">
        <v>332</v>
      </c>
      <c r="C359" s="74" t="s">
        <v>333</v>
      </c>
      <c r="D359" s="184">
        <v>1</v>
      </c>
      <c r="E359" s="76">
        <v>550</v>
      </c>
      <c r="F359" s="184">
        <v>1001</v>
      </c>
      <c r="G359" s="184">
        <v>100</v>
      </c>
      <c r="H359" s="184">
        <v>6300</v>
      </c>
      <c r="I359" s="173">
        <v>1735</v>
      </c>
      <c r="J359" s="187">
        <v>131</v>
      </c>
      <c r="K359" s="187">
        <v>0</v>
      </c>
    </row>
    <row r="360" spans="1:11" x14ac:dyDescent="0.25">
      <c r="A360" s="184">
        <v>63089</v>
      </c>
      <c r="B360" s="72" t="s">
        <v>345</v>
      </c>
      <c r="C360" s="74" t="s">
        <v>903</v>
      </c>
      <c r="D360" s="184">
        <v>1</v>
      </c>
      <c r="E360" s="76">
        <v>550</v>
      </c>
      <c r="F360" s="184">
        <v>1703</v>
      </c>
      <c r="G360" s="184">
        <v>100</v>
      </c>
      <c r="H360" s="184">
        <v>6300</v>
      </c>
      <c r="I360" s="173">
        <v>1735</v>
      </c>
      <c r="J360" s="187">
        <v>131</v>
      </c>
      <c r="K360" s="187">
        <v>0</v>
      </c>
    </row>
    <row r="361" spans="1:11" x14ac:dyDescent="0.25">
      <c r="A361" s="184">
        <v>63090</v>
      </c>
      <c r="B361" s="72" t="s">
        <v>345</v>
      </c>
      <c r="C361" s="74" t="s">
        <v>903</v>
      </c>
      <c r="D361" s="184">
        <v>1</v>
      </c>
      <c r="E361" s="76">
        <v>50</v>
      </c>
      <c r="F361" s="184">
        <v>1703</v>
      </c>
      <c r="G361" s="184">
        <v>422</v>
      </c>
      <c r="H361" s="184">
        <v>6300</v>
      </c>
      <c r="I361" s="173">
        <v>418001</v>
      </c>
      <c r="J361" s="187">
        <v>131</v>
      </c>
      <c r="K361" s="187">
        <v>0</v>
      </c>
    </row>
    <row r="362" spans="1:11" x14ac:dyDescent="0.25">
      <c r="A362" s="184">
        <v>63091</v>
      </c>
      <c r="B362" s="72" t="s">
        <v>345</v>
      </c>
      <c r="C362" s="74" t="s">
        <v>903</v>
      </c>
      <c r="D362" s="184">
        <v>1</v>
      </c>
      <c r="E362" s="76">
        <v>50</v>
      </c>
      <c r="F362" s="184">
        <v>1703</v>
      </c>
      <c r="G362" s="184">
        <v>100</v>
      </c>
      <c r="H362" s="184">
        <v>6300</v>
      </c>
      <c r="I362" s="173">
        <v>1001</v>
      </c>
      <c r="J362" s="187">
        <v>131</v>
      </c>
      <c r="K362" s="187">
        <v>0</v>
      </c>
    </row>
    <row r="363" spans="1:11" x14ac:dyDescent="0.25">
      <c r="A363" s="184">
        <v>63092</v>
      </c>
      <c r="B363" s="72" t="s">
        <v>346</v>
      </c>
      <c r="C363" s="74" t="s">
        <v>904</v>
      </c>
      <c r="D363" s="184">
        <v>1</v>
      </c>
      <c r="E363" s="76">
        <v>50</v>
      </c>
      <c r="F363" s="184">
        <v>1703</v>
      </c>
      <c r="G363" s="184">
        <v>100</v>
      </c>
      <c r="H363" s="184">
        <v>6300</v>
      </c>
      <c r="I363" s="173">
        <v>440</v>
      </c>
      <c r="J363" s="187">
        <v>131</v>
      </c>
      <c r="K363" s="187">
        <v>0</v>
      </c>
    </row>
    <row r="364" spans="1:11" x14ac:dyDescent="0.25">
      <c r="A364" s="184">
        <v>63093</v>
      </c>
      <c r="B364" s="72" t="s">
        <v>392</v>
      </c>
      <c r="C364" s="74" t="s">
        <v>393</v>
      </c>
      <c r="D364" s="184">
        <v>1</v>
      </c>
      <c r="E364" s="76">
        <v>50</v>
      </c>
      <c r="F364" s="184">
        <v>1703</v>
      </c>
      <c r="G364" s="184">
        <v>422</v>
      </c>
      <c r="H364" s="184">
        <v>6300</v>
      </c>
      <c r="I364" s="173">
        <v>418033</v>
      </c>
      <c r="J364" s="187">
        <v>131</v>
      </c>
      <c r="K364" s="187">
        <v>0</v>
      </c>
    </row>
    <row r="365" spans="1:11" x14ac:dyDescent="0.25">
      <c r="A365" s="184">
        <v>63094</v>
      </c>
      <c r="B365" s="72" t="s">
        <v>345</v>
      </c>
      <c r="C365" s="74" t="s">
        <v>903</v>
      </c>
      <c r="D365" s="184">
        <v>1</v>
      </c>
      <c r="E365" s="76">
        <v>50</v>
      </c>
      <c r="F365" s="184">
        <v>1703</v>
      </c>
      <c r="G365" s="184">
        <v>422</v>
      </c>
      <c r="H365" s="184">
        <v>6300</v>
      </c>
      <c r="I365" s="173">
        <v>418033</v>
      </c>
      <c r="J365" s="187">
        <v>131</v>
      </c>
      <c r="K365" s="187">
        <v>0</v>
      </c>
    </row>
    <row r="366" spans="1:11" x14ac:dyDescent="0.25">
      <c r="A366" s="184">
        <v>63095</v>
      </c>
      <c r="B366" s="72" t="s">
        <v>386</v>
      </c>
      <c r="C366" s="74" t="s">
        <v>387</v>
      </c>
      <c r="D366" s="184">
        <v>1</v>
      </c>
      <c r="E366" s="76">
        <v>40</v>
      </c>
      <c r="F366" s="184">
        <v>1703</v>
      </c>
      <c r="G366" s="184">
        <v>422</v>
      </c>
      <c r="H366" s="184">
        <v>6300</v>
      </c>
      <c r="I366" s="173">
        <v>418001</v>
      </c>
      <c r="J366" s="187">
        <v>131</v>
      </c>
      <c r="K366" s="187">
        <v>0</v>
      </c>
    </row>
    <row r="367" spans="1:11" x14ac:dyDescent="0.25">
      <c r="A367" s="184">
        <v>63096</v>
      </c>
      <c r="B367" s="72" t="s">
        <v>347</v>
      </c>
      <c r="C367" s="74" t="s">
        <v>348</v>
      </c>
      <c r="D367" s="184">
        <v>1</v>
      </c>
      <c r="E367" s="76">
        <v>30</v>
      </c>
      <c r="F367" s="184">
        <v>1001</v>
      </c>
      <c r="G367" s="184">
        <v>425</v>
      </c>
      <c r="H367" s="184">
        <v>6300</v>
      </c>
      <c r="I367" s="173">
        <v>418096</v>
      </c>
      <c r="J367" s="187">
        <v>131</v>
      </c>
      <c r="K367" s="187">
        <v>0</v>
      </c>
    </row>
    <row r="368" spans="1:11" x14ac:dyDescent="0.25">
      <c r="A368" s="184">
        <v>63097</v>
      </c>
      <c r="B368" s="72" t="s">
        <v>346</v>
      </c>
      <c r="C368" s="74" t="s">
        <v>1114</v>
      </c>
      <c r="D368" s="184">
        <v>1</v>
      </c>
      <c r="E368" s="76">
        <v>50</v>
      </c>
      <c r="F368" s="184">
        <v>1703</v>
      </c>
      <c r="G368" s="184">
        <v>100</v>
      </c>
      <c r="H368" s="184">
        <v>6300</v>
      </c>
      <c r="I368" s="173">
        <v>422</v>
      </c>
      <c r="J368" s="187">
        <v>131</v>
      </c>
      <c r="K368" s="187">
        <v>0</v>
      </c>
    </row>
    <row r="369" spans="1:11" x14ac:dyDescent="0.25">
      <c r="A369" s="184">
        <v>63098</v>
      </c>
      <c r="B369" s="72" t="s">
        <v>349</v>
      </c>
      <c r="C369" s="74" t="s">
        <v>905</v>
      </c>
      <c r="D369" s="184">
        <v>1</v>
      </c>
      <c r="E369" s="76">
        <v>50</v>
      </c>
      <c r="F369" s="184">
        <v>1703</v>
      </c>
      <c r="G369" s="184">
        <v>100</v>
      </c>
      <c r="H369" s="184">
        <v>6300</v>
      </c>
      <c r="I369" s="173">
        <v>11145</v>
      </c>
      <c r="J369" s="187">
        <v>131</v>
      </c>
      <c r="K369" s="187">
        <v>0</v>
      </c>
    </row>
    <row r="370" spans="1:11" x14ac:dyDescent="0.25">
      <c r="A370" s="184">
        <v>63099</v>
      </c>
      <c r="B370" s="72" t="s">
        <v>345</v>
      </c>
      <c r="C370" s="74" t="s">
        <v>903</v>
      </c>
      <c r="D370" s="184">
        <v>4</v>
      </c>
      <c r="E370" s="76">
        <v>550</v>
      </c>
      <c r="F370" s="184">
        <v>1703</v>
      </c>
      <c r="G370" s="184">
        <v>443</v>
      </c>
      <c r="H370" s="184">
        <v>6300</v>
      </c>
      <c r="I370" s="173">
        <v>449011</v>
      </c>
      <c r="J370" s="187">
        <v>131</v>
      </c>
      <c r="K370" s="187">
        <v>0</v>
      </c>
    </row>
    <row r="371" spans="1:11" x14ac:dyDescent="0.25">
      <c r="A371" s="184">
        <v>63100</v>
      </c>
      <c r="B371" s="72" t="s">
        <v>451</v>
      </c>
      <c r="C371" s="74" t="s">
        <v>1115</v>
      </c>
      <c r="D371" s="184">
        <v>57</v>
      </c>
      <c r="E371" s="76">
        <v>540</v>
      </c>
      <c r="F371" s="184">
        <v>2200</v>
      </c>
      <c r="G371" s="184">
        <v>100</v>
      </c>
      <c r="H371" s="184">
        <v>6300</v>
      </c>
      <c r="I371" s="173">
        <v>1200</v>
      </c>
      <c r="J371" s="187">
        <v>161</v>
      </c>
      <c r="K371" s="187">
        <v>0</v>
      </c>
    </row>
    <row r="372" spans="1:11" x14ac:dyDescent="0.25">
      <c r="A372" s="184">
        <v>63130</v>
      </c>
      <c r="B372" s="72" t="s">
        <v>350</v>
      </c>
      <c r="C372" s="74" t="s">
        <v>906</v>
      </c>
      <c r="D372" s="184">
        <v>57</v>
      </c>
      <c r="E372" s="76">
        <v>540</v>
      </c>
      <c r="F372" s="184">
        <v>2200</v>
      </c>
      <c r="G372" s="184">
        <v>100</v>
      </c>
      <c r="H372" s="184">
        <v>6300</v>
      </c>
      <c r="I372" s="173">
        <v>539</v>
      </c>
      <c r="J372" s="187">
        <v>161</v>
      </c>
      <c r="K372" s="187">
        <v>0</v>
      </c>
    </row>
    <row r="373" spans="1:11" x14ac:dyDescent="0.25">
      <c r="A373" s="184">
        <v>63131</v>
      </c>
      <c r="B373" s="72" t="s">
        <v>350</v>
      </c>
      <c r="C373" s="74" t="s">
        <v>906</v>
      </c>
      <c r="D373" s="184">
        <v>57</v>
      </c>
      <c r="E373" s="76">
        <v>540</v>
      </c>
      <c r="F373" s="184">
        <v>2200</v>
      </c>
      <c r="G373" s="184">
        <v>100</v>
      </c>
      <c r="H373" s="184">
        <v>6300</v>
      </c>
      <c r="I373" s="173">
        <v>38</v>
      </c>
      <c r="J373" s="187">
        <v>161</v>
      </c>
      <c r="K373" s="187">
        <v>0</v>
      </c>
    </row>
    <row r="374" spans="1:11" x14ac:dyDescent="0.25">
      <c r="A374" s="184">
        <v>63132</v>
      </c>
      <c r="B374" s="72" t="s">
        <v>1049</v>
      </c>
      <c r="C374" s="74" t="s">
        <v>1050</v>
      </c>
      <c r="D374" s="184">
        <v>57</v>
      </c>
      <c r="E374" s="76">
        <v>540</v>
      </c>
      <c r="F374" s="184">
        <v>2200</v>
      </c>
      <c r="G374" s="184">
        <v>100</v>
      </c>
      <c r="H374" s="184">
        <v>6300</v>
      </c>
      <c r="I374" s="173">
        <v>1001</v>
      </c>
      <c r="J374" s="187">
        <v>161</v>
      </c>
      <c r="K374" s="187">
        <v>0</v>
      </c>
    </row>
    <row r="375" spans="1:11" x14ac:dyDescent="0.25">
      <c r="A375" s="184">
        <v>63133</v>
      </c>
      <c r="B375" s="72" t="s">
        <v>421</v>
      </c>
      <c r="C375" s="74" t="s">
        <v>886</v>
      </c>
      <c r="D375" s="184">
        <v>57</v>
      </c>
      <c r="E375" s="76">
        <v>540</v>
      </c>
      <c r="F375" s="184">
        <v>2200</v>
      </c>
      <c r="G375" s="184">
        <v>100</v>
      </c>
      <c r="H375" s="184">
        <v>6300</v>
      </c>
      <c r="I375" s="173">
        <v>1001</v>
      </c>
      <c r="J375" s="187">
        <v>161</v>
      </c>
      <c r="K375" s="187">
        <v>0</v>
      </c>
    </row>
    <row r="376" spans="1:11" x14ac:dyDescent="0.25">
      <c r="A376" s="184">
        <v>63134</v>
      </c>
      <c r="B376" s="72" t="s">
        <v>350</v>
      </c>
      <c r="C376" s="132" t="s">
        <v>906</v>
      </c>
      <c r="D376" s="184">
        <v>57</v>
      </c>
      <c r="E376" s="133">
        <v>540</v>
      </c>
      <c r="F376" s="184">
        <v>2200</v>
      </c>
      <c r="G376" s="184">
        <v>422</v>
      </c>
      <c r="H376" s="184">
        <v>6300</v>
      </c>
      <c r="I376" s="173">
        <v>421000</v>
      </c>
      <c r="J376" s="187">
        <v>161</v>
      </c>
      <c r="K376" s="187" t="s">
        <v>159</v>
      </c>
    </row>
    <row r="377" spans="1:11" x14ac:dyDescent="0.25">
      <c r="A377" s="184">
        <v>63136</v>
      </c>
      <c r="B377" s="72" t="s">
        <v>350</v>
      </c>
      <c r="C377" s="74" t="s">
        <v>906</v>
      </c>
      <c r="D377" s="184">
        <v>57</v>
      </c>
      <c r="E377" s="76">
        <v>540</v>
      </c>
      <c r="F377" s="184">
        <v>2200</v>
      </c>
      <c r="G377" s="184">
        <v>100</v>
      </c>
      <c r="H377" s="184">
        <v>6300</v>
      </c>
      <c r="I377" s="173">
        <v>38</v>
      </c>
      <c r="J377" s="187">
        <v>161</v>
      </c>
      <c r="K377" s="187">
        <v>0</v>
      </c>
    </row>
    <row r="378" spans="1:11" x14ac:dyDescent="0.25">
      <c r="A378" s="184">
        <v>63137</v>
      </c>
      <c r="B378" s="72" t="s">
        <v>877</v>
      </c>
      <c r="C378" s="74" t="s">
        <v>878</v>
      </c>
      <c r="D378" s="184">
        <v>57</v>
      </c>
      <c r="E378" s="76">
        <v>540</v>
      </c>
      <c r="F378" s="184">
        <v>2200</v>
      </c>
      <c r="G378" s="184">
        <v>100</v>
      </c>
      <c r="H378" s="184">
        <v>6300</v>
      </c>
      <c r="I378" s="173">
        <v>1001</v>
      </c>
      <c r="J378" s="187">
        <v>161</v>
      </c>
      <c r="K378" s="187">
        <v>0</v>
      </c>
    </row>
    <row r="379" spans="1:11" x14ac:dyDescent="0.25">
      <c r="A379" s="184">
        <v>63138</v>
      </c>
      <c r="B379" s="72" t="s">
        <v>749</v>
      </c>
      <c r="C379" s="74" t="s">
        <v>954</v>
      </c>
      <c r="D379" s="184">
        <v>57</v>
      </c>
      <c r="E379" s="76">
        <v>540</v>
      </c>
      <c r="F379" s="184">
        <v>2200</v>
      </c>
      <c r="G379" s="184">
        <v>443</v>
      </c>
      <c r="H379" s="184">
        <v>5100</v>
      </c>
      <c r="I379" s="173">
        <v>449011</v>
      </c>
      <c r="J379" s="187">
        <v>161</v>
      </c>
      <c r="K379" s="187" t="s">
        <v>159</v>
      </c>
    </row>
    <row r="380" spans="1:11" x14ac:dyDescent="0.25">
      <c r="A380" s="184">
        <v>63139</v>
      </c>
      <c r="B380" s="72" t="s">
        <v>270</v>
      </c>
      <c r="C380" s="74" t="s">
        <v>908</v>
      </c>
      <c r="D380" s="184">
        <v>57</v>
      </c>
      <c r="E380" s="76">
        <v>540</v>
      </c>
      <c r="F380" s="184">
        <v>2200</v>
      </c>
      <c r="G380" s="184">
        <v>100</v>
      </c>
      <c r="H380" s="184">
        <v>6300</v>
      </c>
      <c r="I380" s="173">
        <v>1001</v>
      </c>
      <c r="J380" s="187">
        <v>161</v>
      </c>
      <c r="K380" s="187">
        <v>0</v>
      </c>
    </row>
    <row r="381" spans="1:11" x14ac:dyDescent="0.25">
      <c r="A381" s="184">
        <v>63141</v>
      </c>
      <c r="B381" s="72" t="s">
        <v>352</v>
      </c>
      <c r="C381" s="74" t="s">
        <v>353</v>
      </c>
      <c r="D381" s="184">
        <v>30</v>
      </c>
      <c r="E381" s="76">
        <v>540</v>
      </c>
      <c r="F381" s="184">
        <v>2200</v>
      </c>
      <c r="G381" s="184">
        <v>100</v>
      </c>
      <c r="H381" s="184">
        <v>6300</v>
      </c>
      <c r="I381" s="173">
        <v>1001</v>
      </c>
      <c r="J381" s="187">
        <v>161</v>
      </c>
      <c r="K381" s="187">
        <v>0</v>
      </c>
    </row>
    <row r="382" spans="1:11" x14ac:dyDescent="0.25">
      <c r="A382" s="184">
        <v>63145</v>
      </c>
      <c r="B382" s="72" t="s">
        <v>355</v>
      </c>
      <c r="C382" s="74" t="s">
        <v>909</v>
      </c>
      <c r="D382" s="184">
        <v>30</v>
      </c>
      <c r="E382" s="76">
        <v>540</v>
      </c>
      <c r="F382" s="184">
        <v>2200</v>
      </c>
      <c r="G382" s="184">
        <v>425</v>
      </c>
      <c r="H382" s="184">
        <v>6300</v>
      </c>
      <c r="I382" s="173">
        <v>418096</v>
      </c>
      <c r="J382" s="187">
        <v>161</v>
      </c>
      <c r="K382" s="187">
        <v>0</v>
      </c>
    </row>
    <row r="383" spans="1:11" x14ac:dyDescent="0.25">
      <c r="A383" s="184">
        <v>63147</v>
      </c>
      <c r="B383" s="72" t="s">
        <v>357</v>
      </c>
      <c r="C383" s="74" t="s">
        <v>910</v>
      </c>
      <c r="D383" s="184">
        <v>57</v>
      </c>
      <c r="E383" s="76">
        <v>540</v>
      </c>
      <c r="F383" s="184">
        <v>2200</v>
      </c>
      <c r="G383" s="184">
        <v>425</v>
      </c>
      <c r="H383" s="184">
        <v>6300</v>
      </c>
      <c r="I383" s="173">
        <v>418096</v>
      </c>
      <c r="J383" s="187">
        <v>161</v>
      </c>
      <c r="K383" s="187">
        <v>0</v>
      </c>
    </row>
    <row r="384" spans="1:11" x14ac:dyDescent="0.25">
      <c r="A384" s="184">
        <v>63148</v>
      </c>
      <c r="B384" s="72" t="s">
        <v>351</v>
      </c>
      <c r="C384" s="74" t="s">
        <v>911</v>
      </c>
      <c r="D384" s="184">
        <v>57</v>
      </c>
      <c r="E384" s="76">
        <v>540</v>
      </c>
      <c r="F384" s="184">
        <v>2200</v>
      </c>
      <c r="G384" s="184">
        <v>100</v>
      </c>
      <c r="H384" s="184">
        <v>6300</v>
      </c>
      <c r="I384" s="173">
        <v>1200</v>
      </c>
      <c r="J384" s="187">
        <v>161</v>
      </c>
      <c r="K384" s="187">
        <v>0</v>
      </c>
    </row>
    <row r="385" spans="1:11" x14ac:dyDescent="0.25">
      <c r="A385" s="184">
        <v>63149</v>
      </c>
      <c r="B385" s="72" t="s">
        <v>421</v>
      </c>
      <c r="C385" s="74" t="s">
        <v>886</v>
      </c>
      <c r="D385" s="184">
        <v>57</v>
      </c>
      <c r="E385" s="76">
        <v>540</v>
      </c>
      <c r="F385" s="184">
        <v>2200</v>
      </c>
      <c r="G385" s="184">
        <v>100</v>
      </c>
      <c r="H385" s="184">
        <v>6300</v>
      </c>
      <c r="I385" s="173">
        <v>1001</v>
      </c>
      <c r="J385" s="187">
        <v>161</v>
      </c>
      <c r="K385" s="187">
        <v>0</v>
      </c>
    </row>
    <row r="386" spans="1:11" x14ac:dyDescent="0.25">
      <c r="A386" s="184">
        <v>63150</v>
      </c>
      <c r="B386" s="72" t="s">
        <v>351</v>
      </c>
      <c r="C386" s="74" t="s">
        <v>911</v>
      </c>
      <c r="D386" s="184">
        <v>57</v>
      </c>
      <c r="E386" s="76">
        <v>540</v>
      </c>
      <c r="F386" s="184">
        <v>2200</v>
      </c>
      <c r="G386" s="184">
        <v>422</v>
      </c>
      <c r="H386" s="184">
        <v>6300</v>
      </c>
      <c r="I386" s="173">
        <v>418070</v>
      </c>
      <c r="J386" s="187">
        <v>161</v>
      </c>
      <c r="K386" s="187">
        <v>0</v>
      </c>
    </row>
    <row r="387" spans="1:11" x14ac:dyDescent="0.25">
      <c r="A387" s="184">
        <v>63151</v>
      </c>
      <c r="B387" s="72" t="s">
        <v>358</v>
      </c>
      <c r="C387" s="74" t="s">
        <v>359</v>
      </c>
      <c r="D387" s="184">
        <v>57</v>
      </c>
      <c r="E387" s="76">
        <v>540</v>
      </c>
      <c r="F387" s="184">
        <v>2200</v>
      </c>
      <c r="G387" s="184">
        <v>100</v>
      </c>
      <c r="H387" s="184">
        <v>6300</v>
      </c>
      <c r="I387" s="173">
        <v>1001</v>
      </c>
      <c r="J387" s="187">
        <v>161</v>
      </c>
      <c r="K387" s="187">
        <v>0</v>
      </c>
    </row>
    <row r="388" spans="1:11" x14ac:dyDescent="0.25">
      <c r="A388" s="184">
        <v>63153</v>
      </c>
      <c r="B388" s="72" t="s">
        <v>360</v>
      </c>
      <c r="C388" s="74" t="s">
        <v>361</v>
      </c>
      <c r="D388" s="184">
        <v>57</v>
      </c>
      <c r="E388" s="76">
        <v>540</v>
      </c>
      <c r="F388" s="184">
        <v>2200</v>
      </c>
      <c r="G388" s="184">
        <v>100</v>
      </c>
      <c r="H388" s="184">
        <v>6300</v>
      </c>
      <c r="I388" s="173">
        <v>1001</v>
      </c>
      <c r="J388" s="187">
        <v>161</v>
      </c>
      <c r="K388" s="187">
        <v>0</v>
      </c>
    </row>
    <row r="389" spans="1:11" x14ac:dyDescent="0.25">
      <c r="A389" s="184">
        <v>63154</v>
      </c>
      <c r="B389" s="72" t="s">
        <v>441</v>
      </c>
      <c r="C389" s="74" t="s">
        <v>912</v>
      </c>
      <c r="D389" s="184">
        <v>57</v>
      </c>
      <c r="E389" s="76">
        <v>75</v>
      </c>
      <c r="F389" s="184">
        <v>1705</v>
      </c>
      <c r="G389" s="184">
        <v>100</v>
      </c>
      <c r="H389" s="184">
        <v>6300</v>
      </c>
      <c r="I389" s="173">
        <v>1001</v>
      </c>
      <c r="J389" s="187">
        <v>161</v>
      </c>
      <c r="K389" s="187">
        <v>0</v>
      </c>
    </row>
    <row r="390" spans="1:11" x14ac:dyDescent="0.25">
      <c r="A390" s="184">
        <v>63160</v>
      </c>
      <c r="B390" s="72" t="s">
        <v>913</v>
      </c>
      <c r="C390" s="74" t="s">
        <v>914</v>
      </c>
      <c r="D390" s="184">
        <v>57</v>
      </c>
      <c r="E390" s="76">
        <v>540</v>
      </c>
      <c r="F390" s="184">
        <v>2200</v>
      </c>
      <c r="G390" s="184">
        <v>100</v>
      </c>
      <c r="H390" s="184">
        <v>6300</v>
      </c>
      <c r="I390" s="173">
        <v>1001</v>
      </c>
      <c r="J390" s="187">
        <v>161</v>
      </c>
      <c r="K390" s="187">
        <v>0</v>
      </c>
    </row>
    <row r="391" spans="1:11" x14ac:dyDescent="0.25">
      <c r="A391" s="184">
        <v>63161</v>
      </c>
      <c r="B391" s="72" t="s">
        <v>913</v>
      </c>
      <c r="C391" s="74" t="s">
        <v>914</v>
      </c>
      <c r="D391" s="184">
        <v>57</v>
      </c>
      <c r="E391" s="76">
        <v>540</v>
      </c>
      <c r="F391" s="184">
        <v>2600</v>
      </c>
      <c r="G391" s="184">
        <v>100</v>
      </c>
      <c r="H391" s="184">
        <v>6300</v>
      </c>
      <c r="I391" s="173">
        <v>1001</v>
      </c>
      <c r="J391" s="187">
        <v>161</v>
      </c>
      <c r="K391" s="187">
        <v>0</v>
      </c>
    </row>
    <row r="392" spans="1:11" x14ac:dyDescent="0.25">
      <c r="A392" s="184">
        <v>63162</v>
      </c>
      <c r="B392" s="72" t="s">
        <v>913</v>
      </c>
      <c r="C392" s="74" t="s">
        <v>914</v>
      </c>
      <c r="D392" s="184">
        <v>57</v>
      </c>
      <c r="E392" s="76">
        <v>540</v>
      </c>
      <c r="F392" s="184">
        <v>2200</v>
      </c>
      <c r="G392" s="184">
        <v>100</v>
      </c>
      <c r="H392" s="184">
        <v>6300</v>
      </c>
      <c r="I392" s="173">
        <v>1001</v>
      </c>
      <c r="J392" s="187">
        <v>161</v>
      </c>
      <c r="K392" s="187">
        <v>0</v>
      </c>
    </row>
    <row r="393" spans="1:11" x14ac:dyDescent="0.25">
      <c r="A393" s="184">
        <v>63170</v>
      </c>
      <c r="B393" s="72" t="s">
        <v>1116</v>
      </c>
      <c r="C393" s="74" t="s">
        <v>1117</v>
      </c>
      <c r="D393" s="184">
        <v>55</v>
      </c>
      <c r="E393" s="76">
        <v>550</v>
      </c>
      <c r="F393" s="184">
        <v>2600</v>
      </c>
      <c r="G393" s="184">
        <v>100</v>
      </c>
      <c r="H393" s="184">
        <v>6300</v>
      </c>
      <c r="I393" s="173">
        <v>1001</v>
      </c>
      <c r="J393" s="187">
        <v>181</v>
      </c>
      <c r="K393" s="187">
        <v>0</v>
      </c>
    </row>
    <row r="394" spans="1:11" x14ac:dyDescent="0.25">
      <c r="A394" s="184">
        <v>63171</v>
      </c>
      <c r="B394" s="72" t="s">
        <v>1118</v>
      </c>
      <c r="C394" s="74" t="s">
        <v>1119</v>
      </c>
      <c r="D394" s="184">
        <v>55</v>
      </c>
      <c r="E394" s="76">
        <v>550</v>
      </c>
      <c r="F394" s="184">
        <v>2600</v>
      </c>
      <c r="G394" s="184">
        <v>100</v>
      </c>
      <c r="H394" s="184">
        <v>6300</v>
      </c>
      <c r="I394" s="173">
        <v>1001</v>
      </c>
      <c r="J394" s="187">
        <v>181</v>
      </c>
      <c r="K394" s="187">
        <v>0</v>
      </c>
    </row>
    <row r="395" spans="1:11" x14ac:dyDescent="0.25">
      <c r="A395" s="184">
        <v>63172</v>
      </c>
      <c r="B395" s="72" t="s">
        <v>1120</v>
      </c>
      <c r="C395" s="74" t="s">
        <v>1121</v>
      </c>
      <c r="D395" s="184">
        <v>55</v>
      </c>
      <c r="E395" s="76">
        <v>550</v>
      </c>
      <c r="F395" s="184">
        <v>2600</v>
      </c>
      <c r="G395" s="184">
        <v>100</v>
      </c>
      <c r="H395" s="184">
        <v>6300</v>
      </c>
      <c r="I395" s="173">
        <v>1001</v>
      </c>
      <c r="J395" s="187">
        <v>181</v>
      </c>
      <c r="K395" s="187">
        <v>0</v>
      </c>
    </row>
    <row r="396" spans="1:11" x14ac:dyDescent="0.25">
      <c r="A396" s="184">
        <v>63175</v>
      </c>
      <c r="B396" s="72" t="s">
        <v>371</v>
      </c>
      <c r="C396" s="74" t="s">
        <v>1122</v>
      </c>
      <c r="D396" s="184">
        <v>55</v>
      </c>
      <c r="E396" s="76">
        <v>540</v>
      </c>
      <c r="F396" s="184">
        <v>2200</v>
      </c>
      <c r="G396" s="184">
        <v>422</v>
      </c>
      <c r="H396" s="184">
        <v>6300</v>
      </c>
      <c r="I396" s="173">
        <v>421047</v>
      </c>
      <c r="J396" s="187">
        <v>161</v>
      </c>
      <c r="K396" s="187">
        <v>0</v>
      </c>
    </row>
    <row r="397" spans="1:11" x14ac:dyDescent="0.25">
      <c r="A397" s="184">
        <v>63180</v>
      </c>
      <c r="B397" s="72" t="s">
        <v>362</v>
      </c>
      <c r="C397" s="74" t="s">
        <v>363</v>
      </c>
      <c r="D397" s="184">
        <v>55</v>
      </c>
      <c r="E397" s="76">
        <v>530</v>
      </c>
      <c r="F397" s="184">
        <v>2050</v>
      </c>
      <c r="G397" s="184">
        <v>100</v>
      </c>
      <c r="H397" s="184">
        <v>6300</v>
      </c>
      <c r="I397" s="173">
        <v>1001</v>
      </c>
      <c r="J397" s="187">
        <v>181</v>
      </c>
      <c r="K397" s="187">
        <v>0</v>
      </c>
    </row>
    <row r="398" spans="1:11" x14ac:dyDescent="0.25">
      <c r="A398" s="184">
        <v>63184</v>
      </c>
      <c r="B398" s="72" t="s">
        <v>915</v>
      </c>
      <c r="C398" s="74" t="s">
        <v>365</v>
      </c>
      <c r="D398" s="184">
        <v>24</v>
      </c>
      <c r="E398" s="76">
        <v>530</v>
      </c>
      <c r="F398" s="184">
        <v>2050</v>
      </c>
      <c r="G398" s="184">
        <v>425</v>
      </c>
      <c r="H398" s="184">
        <v>6300</v>
      </c>
      <c r="I398" s="173">
        <v>418096</v>
      </c>
      <c r="J398" s="187">
        <v>181</v>
      </c>
      <c r="K398" s="187">
        <v>0</v>
      </c>
    </row>
    <row r="399" spans="1:11" x14ac:dyDescent="0.25">
      <c r="A399" s="184">
        <v>63185</v>
      </c>
      <c r="B399" s="72" t="s">
        <v>1123</v>
      </c>
      <c r="C399" s="74" t="s">
        <v>365</v>
      </c>
      <c r="D399" s="184">
        <v>24</v>
      </c>
      <c r="E399" s="76">
        <v>530</v>
      </c>
      <c r="F399" s="184">
        <v>2050</v>
      </c>
      <c r="G399" s="184">
        <v>100</v>
      </c>
      <c r="H399" s="184">
        <v>6300</v>
      </c>
      <c r="I399" s="173">
        <v>595</v>
      </c>
      <c r="J399" s="187">
        <v>181</v>
      </c>
      <c r="K399" s="187">
        <v>0</v>
      </c>
    </row>
    <row r="400" spans="1:11" x14ac:dyDescent="0.25">
      <c r="A400" s="184">
        <v>63188</v>
      </c>
      <c r="B400" s="72" t="s">
        <v>364</v>
      </c>
      <c r="C400" s="74" t="s">
        <v>365</v>
      </c>
      <c r="D400" s="184">
        <v>24</v>
      </c>
      <c r="E400" s="76">
        <v>530</v>
      </c>
      <c r="F400" s="184">
        <v>2050</v>
      </c>
      <c r="G400" s="184">
        <v>422</v>
      </c>
      <c r="H400" s="184">
        <v>6300</v>
      </c>
      <c r="I400" s="173">
        <v>418014</v>
      </c>
      <c r="J400" s="187">
        <v>181</v>
      </c>
      <c r="K400" s="187">
        <v>0</v>
      </c>
    </row>
    <row r="401" spans="1:11" x14ac:dyDescent="0.25">
      <c r="A401" s="184">
        <v>63189</v>
      </c>
      <c r="B401" s="72" t="s">
        <v>279</v>
      </c>
      <c r="C401" s="74" t="s">
        <v>876</v>
      </c>
      <c r="D401" s="184">
        <v>55</v>
      </c>
      <c r="E401" s="76">
        <v>530</v>
      </c>
      <c r="F401" s="184">
        <v>2050</v>
      </c>
      <c r="G401" s="184">
        <v>100</v>
      </c>
      <c r="H401" s="184">
        <v>6300</v>
      </c>
      <c r="I401" s="173">
        <v>1001</v>
      </c>
      <c r="J401" s="187">
        <v>181</v>
      </c>
      <c r="K401" s="187">
        <v>0</v>
      </c>
    </row>
    <row r="402" spans="1:11" x14ac:dyDescent="0.25">
      <c r="A402" s="184">
        <v>63190</v>
      </c>
      <c r="B402" s="72" t="s">
        <v>373</v>
      </c>
      <c r="C402" s="74" t="s">
        <v>887</v>
      </c>
      <c r="D402" s="184">
        <v>55</v>
      </c>
      <c r="E402" s="76">
        <v>530</v>
      </c>
      <c r="F402" s="184">
        <v>2050</v>
      </c>
      <c r="G402" s="184">
        <v>422</v>
      </c>
      <c r="H402" s="184">
        <v>6300</v>
      </c>
      <c r="I402" s="173">
        <v>418014</v>
      </c>
      <c r="J402" s="187">
        <v>181</v>
      </c>
      <c r="K402" s="187">
        <v>0</v>
      </c>
    </row>
    <row r="403" spans="1:11" x14ac:dyDescent="0.25">
      <c r="A403" s="184">
        <v>63191</v>
      </c>
      <c r="B403" s="72" t="s">
        <v>366</v>
      </c>
      <c r="C403" s="74" t="s">
        <v>916</v>
      </c>
      <c r="D403" s="184">
        <v>55</v>
      </c>
      <c r="E403" s="76">
        <v>530</v>
      </c>
      <c r="F403" s="184">
        <v>2050</v>
      </c>
      <c r="G403" s="184">
        <v>422</v>
      </c>
      <c r="H403" s="184">
        <v>6300</v>
      </c>
      <c r="I403" s="173">
        <v>418001</v>
      </c>
      <c r="J403" s="187">
        <v>181</v>
      </c>
      <c r="K403" s="187">
        <v>0</v>
      </c>
    </row>
    <row r="404" spans="1:11" x14ac:dyDescent="0.25">
      <c r="A404" s="184">
        <v>63192</v>
      </c>
      <c r="B404" s="72" t="s">
        <v>367</v>
      </c>
      <c r="C404" s="74" t="s">
        <v>368</v>
      </c>
      <c r="D404" s="184">
        <v>55</v>
      </c>
      <c r="E404" s="76">
        <v>530</v>
      </c>
      <c r="F404" s="184">
        <v>2050</v>
      </c>
      <c r="G404" s="184">
        <v>100</v>
      </c>
      <c r="H404" s="184">
        <v>6300</v>
      </c>
      <c r="I404" s="173">
        <v>514</v>
      </c>
      <c r="J404" s="187">
        <v>181</v>
      </c>
      <c r="K404" s="187">
        <v>0</v>
      </c>
    </row>
    <row r="405" spans="1:11" x14ac:dyDescent="0.25">
      <c r="A405" s="184">
        <v>63193</v>
      </c>
      <c r="B405" s="72" t="s">
        <v>369</v>
      </c>
      <c r="C405" s="74" t="s">
        <v>917</v>
      </c>
      <c r="D405" s="184">
        <v>55</v>
      </c>
      <c r="E405" s="76">
        <v>530</v>
      </c>
      <c r="F405" s="184">
        <v>2050</v>
      </c>
      <c r="G405" s="184">
        <v>100</v>
      </c>
      <c r="H405" s="184">
        <v>6300</v>
      </c>
      <c r="I405" s="173">
        <v>1001</v>
      </c>
      <c r="J405" s="187">
        <v>181</v>
      </c>
      <c r="K405" s="187">
        <v>0</v>
      </c>
    </row>
    <row r="406" spans="1:11" x14ac:dyDescent="0.25">
      <c r="A406" s="184">
        <v>63194</v>
      </c>
      <c r="B406" s="72" t="s">
        <v>370</v>
      </c>
      <c r="C406" s="74" t="s">
        <v>918</v>
      </c>
      <c r="D406" s="184">
        <v>55</v>
      </c>
      <c r="E406" s="76">
        <v>530</v>
      </c>
      <c r="F406" s="184">
        <v>2050</v>
      </c>
      <c r="G406" s="184">
        <v>425</v>
      </c>
      <c r="H406" s="184">
        <v>6300</v>
      </c>
      <c r="I406" s="173">
        <v>418096</v>
      </c>
      <c r="J406" s="187">
        <v>181</v>
      </c>
      <c r="K406" s="187">
        <v>0</v>
      </c>
    </row>
    <row r="407" spans="1:11" x14ac:dyDescent="0.25">
      <c r="A407" s="184">
        <v>63195</v>
      </c>
      <c r="B407" s="72" t="s">
        <v>371</v>
      </c>
      <c r="C407" s="74" t="s">
        <v>372</v>
      </c>
      <c r="D407" s="184">
        <v>55</v>
      </c>
      <c r="E407" s="76">
        <v>530</v>
      </c>
      <c r="F407" s="184">
        <v>2050</v>
      </c>
      <c r="G407" s="184">
        <v>100</v>
      </c>
      <c r="H407" s="184">
        <v>6300</v>
      </c>
      <c r="I407" s="173">
        <v>1001</v>
      </c>
      <c r="J407" s="187">
        <v>181</v>
      </c>
      <c r="K407" s="187">
        <v>0</v>
      </c>
    </row>
    <row r="408" spans="1:11" x14ac:dyDescent="0.25">
      <c r="A408" s="184">
        <v>63196</v>
      </c>
      <c r="B408" s="72" t="s">
        <v>373</v>
      </c>
      <c r="C408" s="74" t="s">
        <v>887</v>
      </c>
      <c r="D408" s="184">
        <v>55</v>
      </c>
      <c r="E408" s="76">
        <v>530</v>
      </c>
      <c r="F408" s="184">
        <v>2050</v>
      </c>
      <c r="G408" s="184">
        <v>422</v>
      </c>
      <c r="H408" s="184">
        <v>6300</v>
      </c>
      <c r="I408" s="173">
        <v>418002</v>
      </c>
      <c r="J408" s="187">
        <v>181</v>
      </c>
      <c r="K408" s="187">
        <v>0</v>
      </c>
    </row>
    <row r="409" spans="1:11" x14ac:dyDescent="0.25">
      <c r="A409" s="184">
        <v>63197</v>
      </c>
      <c r="B409" s="72" t="s">
        <v>1124</v>
      </c>
      <c r="C409" s="74" t="s">
        <v>1125</v>
      </c>
      <c r="D409" s="184">
        <v>55</v>
      </c>
      <c r="E409" s="76">
        <v>530</v>
      </c>
      <c r="F409" s="184">
        <v>2050</v>
      </c>
      <c r="G409" s="184">
        <v>100</v>
      </c>
      <c r="H409" s="184">
        <v>6300</v>
      </c>
      <c r="I409" s="173">
        <v>606</v>
      </c>
      <c r="J409" s="187">
        <v>181</v>
      </c>
      <c r="K409" s="187">
        <v>0</v>
      </c>
    </row>
    <row r="410" spans="1:11" x14ac:dyDescent="0.25">
      <c r="A410" s="184">
        <v>63198</v>
      </c>
      <c r="B410" s="72" t="s">
        <v>375</v>
      </c>
      <c r="C410" s="74" t="s">
        <v>919</v>
      </c>
      <c r="D410" s="184">
        <v>55</v>
      </c>
      <c r="E410" s="76">
        <v>530</v>
      </c>
      <c r="F410" s="184">
        <v>2050</v>
      </c>
      <c r="G410" s="184">
        <v>425</v>
      </c>
      <c r="H410" s="184">
        <v>6300</v>
      </c>
      <c r="I410" s="173">
        <v>418096</v>
      </c>
      <c r="J410" s="187">
        <v>181</v>
      </c>
      <c r="K410" s="187">
        <v>0</v>
      </c>
    </row>
    <row r="411" spans="1:11" x14ac:dyDescent="0.25">
      <c r="A411" s="184">
        <v>63199</v>
      </c>
      <c r="B411" s="72" t="s">
        <v>373</v>
      </c>
      <c r="C411" s="74" t="s">
        <v>374</v>
      </c>
      <c r="D411" s="184">
        <v>55</v>
      </c>
      <c r="E411" s="76">
        <v>530</v>
      </c>
      <c r="F411" s="184">
        <v>2050</v>
      </c>
      <c r="G411" s="184">
        <v>100</v>
      </c>
      <c r="H411" s="184">
        <v>6300</v>
      </c>
      <c r="I411" s="173">
        <v>1001</v>
      </c>
      <c r="J411" s="187">
        <v>181</v>
      </c>
      <c r="K411" s="187">
        <v>0</v>
      </c>
    </row>
    <row r="412" spans="1:11" x14ac:dyDescent="0.25">
      <c r="A412" s="184">
        <v>64010</v>
      </c>
      <c r="B412" s="72" t="s">
        <v>920</v>
      </c>
      <c r="C412" s="74" t="s">
        <v>921</v>
      </c>
      <c r="D412" s="184">
        <v>55</v>
      </c>
      <c r="E412" s="76">
        <v>520</v>
      </c>
      <c r="F412" s="184">
        <v>2002</v>
      </c>
      <c r="G412" s="184">
        <v>422</v>
      </c>
      <c r="H412" s="184">
        <v>6400</v>
      </c>
      <c r="I412" s="173">
        <v>418017</v>
      </c>
      <c r="J412" s="187">
        <v>181</v>
      </c>
      <c r="K412" s="187">
        <v>0</v>
      </c>
    </row>
    <row r="413" spans="1:11" x14ac:dyDescent="0.25">
      <c r="A413" s="184">
        <v>64014</v>
      </c>
      <c r="B413" s="72" t="s">
        <v>377</v>
      </c>
      <c r="C413" s="74" t="s">
        <v>378</v>
      </c>
      <c r="D413" s="184">
        <v>3</v>
      </c>
      <c r="E413" s="76">
        <v>550</v>
      </c>
      <c r="F413" s="184">
        <v>2600</v>
      </c>
      <c r="G413" s="184">
        <v>100</v>
      </c>
      <c r="H413" s="184">
        <v>6400</v>
      </c>
      <c r="I413" s="173">
        <v>1001</v>
      </c>
      <c r="J413" s="187">
        <v>131</v>
      </c>
      <c r="K413" s="187">
        <v>0</v>
      </c>
    </row>
    <row r="414" spans="1:11" x14ac:dyDescent="0.25">
      <c r="A414" s="184">
        <v>64015</v>
      </c>
      <c r="B414" s="72" t="s">
        <v>334</v>
      </c>
      <c r="C414" s="74" t="s">
        <v>335</v>
      </c>
      <c r="D414" s="184">
        <v>3</v>
      </c>
      <c r="E414" s="76">
        <v>550</v>
      </c>
      <c r="F414" s="184">
        <v>2600</v>
      </c>
      <c r="G414" s="184">
        <v>100</v>
      </c>
      <c r="H414" s="184">
        <v>6400</v>
      </c>
      <c r="I414" s="173">
        <v>1001</v>
      </c>
      <c r="J414" s="187">
        <v>131</v>
      </c>
      <c r="K414" s="187">
        <v>0</v>
      </c>
    </row>
    <row r="415" spans="1:11" x14ac:dyDescent="0.25">
      <c r="A415" s="184">
        <v>64016</v>
      </c>
      <c r="B415" s="72" t="s">
        <v>334</v>
      </c>
      <c r="C415" s="74" t="s">
        <v>335</v>
      </c>
      <c r="D415" s="184">
        <v>3</v>
      </c>
      <c r="E415" s="76">
        <v>550</v>
      </c>
      <c r="F415" s="184">
        <v>2600</v>
      </c>
      <c r="G415" s="184">
        <v>100</v>
      </c>
      <c r="H415" s="184">
        <v>6300</v>
      </c>
      <c r="I415" s="173">
        <v>1001</v>
      </c>
      <c r="J415" s="187">
        <v>131</v>
      </c>
      <c r="K415" s="187">
        <v>0</v>
      </c>
    </row>
    <row r="416" spans="1:11" x14ac:dyDescent="0.25">
      <c r="A416" s="184">
        <v>64017</v>
      </c>
      <c r="B416" s="72" t="s">
        <v>379</v>
      </c>
      <c r="C416" s="74" t="s">
        <v>380</v>
      </c>
      <c r="D416" s="184">
        <v>3</v>
      </c>
      <c r="E416" s="76">
        <v>550</v>
      </c>
      <c r="F416" s="184">
        <v>2600</v>
      </c>
      <c r="G416" s="184">
        <v>424</v>
      </c>
      <c r="H416" s="184">
        <v>6400</v>
      </c>
      <c r="I416" s="173">
        <v>418016</v>
      </c>
      <c r="J416" s="187">
        <v>131</v>
      </c>
      <c r="K416" s="187">
        <v>0</v>
      </c>
    </row>
    <row r="417" spans="1:11" x14ac:dyDescent="0.25">
      <c r="A417" s="184">
        <v>64018</v>
      </c>
      <c r="B417" s="72" t="s">
        <v>379</v>
      </c>
      <c r="C417" s="74" t="s">
        <v>380</v>
      </c>
      <c r="D417" s="184">
        <v>3</v>
      </c>
      <c r="E417" s="76">
        <v>550</v>
      </c>
      <c r="F417" s="184">
        <v>2600</v>
      </c>
      <c r="G417" s="184">
        <v>422</v>
      </c>
      <c r="H417" s="184">
        <v>6400</v>
      </c>
      <c r="I417" s="173">
        <v>418017</v>
      </c>
      <c r="J417" s="187">
        <v>131</v>
      </c>
      <c r="K417" s="187">
        <v>0</v>
      </c>
    </row>
    <row r="418" spans="1:11" x14ac:dyDescent="0.25">
      <c r="A418" s="184">
        <v>64020</v>
      </c>
      <c r="B418" s="72" t="s">
        <v>820</v>
      </c>
      <c r="C418" s="74" t="s">
        <v>821</v>
      </c>
      <c r="D418" s="184">
        <v>3</v>
      </c>
      <c r="E418" s="76">
        <v>550</v>
      </c>
      <c r="F418" s="184">
        <v>2600</v>
      </c>
      <c r="G418" s="184">
        <v>422</v>
      </c>
      <c r="H418" s="184">
        <v>6400</v>
      </c>
      <c r="I418" s="173">
        <v>418001</v>
      </c>
      <c r="J418" s="187">
        <v>131</v>
      </c>
      <c r="K418" s="187">
        <v>0</v>
      </c>
    </row>
    <row r="419" spans="1:11" x14ac:dyDescent="0.25">
      <c r="A419" s="184">
        <v>64021</v>
      </c>
      <c r="B419" s="72" t="s">
        <v>820</v>
      </c>
      <c r="C419" s="74" t="s">
        <v>821</v>
      </c>
      <c r="D419" s="184">
        <v>3</v>
      </c>
      <c r="E419" s="76">
        <v>550</v>
      </c>
      <c r="F419" s="184">
        <v>2600</v>
      </c>
      <c r="G419" s="184">
        <v>100</v>
      </c>
      <c r="H419" s="184">
        <v>6400</v>
      </c>
      <c r="I419" s="173">
        <v>1001</v>
      </c>
      <c r="J419" s="187">
        <v>131</v>
      </c>
      <c r="K419" s="187">
        <v>0</v>
      </c>
    </row>
    <row r="420" spans="1:11" x14ac:dyDescent="0.25">
      <c r="A420" s="184">
        <v>64022</v>
      </c>
      <c r="B420" s="72" t="s">
        <v>820</v>
      </c>
      <c r="C420" s="74" t="s">
        <v>821</v>
      </c>
      <c r="D420" s="184">
        <v>3</v>
      </c>
      <c r="E420" s="76">
        <v>550</v>
      </c>
      <c r="F420" s="184">
        <v>2600</v>
      </c>
      <c r="G420" s="184">
        <v>100</v>
      </c>
      <c r="H420" s="184">
        <v>6400</v>
      </c>
      <c r="I420" s="173">
        <v>11062</v>
      </c>
      <c r="J420" s="187">
        <v>131</v>
      </c>
      <c r="K420" s="187">
        <v>0</v>
      </c>
    </row>
    <row r="421" spans="1:11" x14ac:dyDescent="0.25">
      <c r="A421" s="184">
        <v>64023</v>
      </c>
      <c r="B421" s="72" t="s">
        <v>384</v>
      </c>
      <c r="C421" s="74" t="s">
        <v>385</v>
      </c>
      <c r="D421" s="184">
        <v>3</v>
      </c>
      <c r="E421" s="76">
        <v>550</v>
      </c>
      <c r="F421" s="184">
        <v>2600</v>
      </c>
      <c r="G421" s="184">
        <v>422</v>
      </c>
      <c r="H421" s="184">
        <v>6400</v>
      </c>
      <c r="I421" s="173">
        <v>418001</v>
      </c>
      <c r="J421" s="187">
        <v>131</v>
      </c>
      <c r="K421" s="187">
        <v>0</v>
      </c>
    </row>
    <row r="422" spans="1:11" x14ac:dyDescent="0.25">
      <c r="A422" s="184">
        <v>64024</v>
      </c>
      <c r="B422" s="72" t="s">
        <v>383</v>
      </c>
      <c r="C422" s="74" t="s">
        <v>922</v>
      </c>
      <c r="D422" s="184">
        <v>3</v>
      </c>
      <c r="E422" s="76">
        <v>550</v>
      </c>
      <c r="F422" s="184">
        <v>2600</v>
      </c>
      <c r="G422" s="184">
        <v>100</v>
      </c>
      <c r="H422" s="184">
        <v>6400</v>
      </c>
      <c r="I422" s="173">
        <v>1686</v>
      </c>
      <c r="J422" s="187">
        <v>131</v>
      </c>
      <c r="K422" s="187">
        <v>0</v>
      </c>
    </row>
    <row r="423" spans="1:11" x14ac:dyDescent="0.25">
      <c r="A423" s="184">
        <v>64025</v>
      </c>
      <c r="B423" s="72" t="s">
        <v>820</v>
      </c>
      <c r="C423" s="74" t="s">
        <v>821</v>
      </c>
      <c r="D423" s="184">
        <v>3</v>
      </c>
      <c r="E423" s="76">
        <v>550</v>
      </c>
      <c r="F423" s="184">
        <v>2600</v>
      </c>
      <c r="G423" s="184">
        <v>425</v>
      </c>
      <c r="H423" s="184">
        <v>6400</v>
      </c>
      <c r="I423" s="173">
        <v>418096</v>
      </c>
      <c r="J423" s="187">
        <v>131</v>
      </c>
      <c r="K423" s="187">
        <v>0</v>
      </c>
    </row>
    <row r="424" spans="1:11" x14ac:dyDescent="0.25">
      <c r="A424" s="184">
        <v>64026</v>
      </c>
      <c r="B424" s="72" t="s">
        <v>820</v>
      </c>
      <c r="C424" s="74" t="s">
        <v>821</v>
      </c>
      <c r="D424" s="184">
        <v>3</v>
      </c>
      <c r="E424" s="76">
        <v>550</v>
      </c>
      <c r="F424" s="184">
        <v>2600</v>
      </c>
      <c r="G424" s="184">
        <v>422</v>
      </c>
      <c r="H424" s="184">
        <v>6400</v>
      </c>
      <c r="I424" s="173">
        <v>418014</v>
      </c>
      <c r="J424" s="187">
        <v>131</v>
      </c>
      <c r="K424" s="187">
        <v>0</v>
      </c>
    </row>
    <row r="425" spans="1:11" x14ac:dyDescent="0.25">
      <c r="A425" s="184">
        <v>64027</v>
      </c>
      <c r="B425" s="72" t="s">
        <v>1126</v>
      </c>
      <c r="C425" s="74" t="s">
        <v>1127</v>
      </c>
      <c r="D425" s="184">
        <v>3</v>
      </c>
      <c r="E425" s="76">
        <v>550</v>
      </c>
      <c r="F425" s="184">
        <v>2600</v>
      </c>
      <c r="G425" s="184">
        <v>100</v>
      </c>
      <c r="H425" s="184">
        <v>6400</v>
      </c>
      <c r="I425" s="173">
        <v>1686</v>
      </c>
      <c r="J425" s="187">
        <v>131</v>
      </c>
      <c r="K425" s="187">
        <v>0</v>
      </c>
    </row>
    <row r="426" spans="1:11" x14ac:dyDescent="0.25">
      <c r="A426" s="184">
        <v>64029</v>
      </c>
      <c r="B426" s="72" t="s">
        <v>386</v>
      </c>
      <c r="C426" s="74" t="s">
        <v>387</v>
      </c>
      <c r="D426" s="184">
        <v>1</v>
      </c>
      <c r="E426" s="76">
        <v>50</v>
      </c>
      <c r="F426" s="184">
        <v>1703</v>
      </c>
      <c r="G426" s="184">
        <v>100</v>
      </c>
      <c r="H426" s="184">
        <v>6400</v>
      </c>
      <c r="I426" s="173">
        <v>1001</v>
      </c>
      <c r="J426" s="187">
        <v>131</v>
      </c>
      <c r="K426" s="187">
        <v>0</v>
      </c>
    </row>
    <row r="427" spans="1:11" x14ac:dyDescent="0.25">
      <c r="A427" s="184">
        <v>64030</v>
      </c>
      <c r="B427" s="72" t="s">
        <v>350</v>
      </c>
      <c r="C427" s="74" t="s">
        <v>906</v>
      </c>
      <c r="D427" s="184">
        <v>57</v>
      </c>
      <c r="E427" s="76">
        <v>540</v>
      </c>
      <c r="F427" s="184">
        <v>2200</v>
      </c>
      <c r="G427" s="184">
        <v>422</v>
      </c>
      <c r="H427" s="184">
        <v>6400</v>
      </c>
      <c r="I427" s="173">
        <v>418014</v>
      </c>
      <c r="J427" s="187">
        <v>161</v>
      </c>
      <c r="K427" s="187">
        <v>0</v>
      </c>
    </row>
    <row r="428" spans="1:11" x14ac:dyDescent="0.25">
      <c r="A428" s="184">
        <v>64031</v>
      </c>
      <c r="B428" s="72" t="s">
        <v>347</v>
      </c>
      <c r="C428" s="74" t="s">
        <v>348</v>
      </c>
      <c r="D428" s="184">
        <v>1</v>
      </c>
      <c r="E428" s="76">
        <v>550</v>
      </c>
      <c r="F428" s="184">
        <v>1703</v>
      </c>
      <c r="G428" s="184">
        <v>100</v>
      </c>
      <c r="H428" s="184">
        <v>6400</v>
      </c>
      <c r="I428" s="173">
        <v>514</v>
      </c>
      <c r="J428" s="187">
        <v>131</v>
      </c>
      <c r="K428" s="187">
        <v>0</v>
      </c>
    </row>
    <row r="429" spans="1:11" x14ac:dyDescent="0.25">
      <c r="A429" s="184">
        <v>64032</v>
      </c>
      <c r="B429" s="72" t="s">
        <v>392</v>
      </c>
      <c r="C429" s="74" t="s">
        <v>393</v>
      </c>
      <c r="D429" s="184">
        <v>1</v>
      </c>
      <c r="E429" s="76">
        <v>550</v>
      </c>
      <c r="F429" s="184">
        <v>1703</v>
      </c>
      <c r="G429" s="184">
        <v>422</v>
      </c>
      <c r="H429" s="184">
        <v>6400</v>
      </c>
      <c r="I429" s="173">
        <v>419033</v>
      </c>
      <c r="J429" s="187">
        <v>131</v>
      </c>
      <c r="K429" s="187">
        <v>0</v>
      </c>
    </row>
    <row r="430" spans="1:11" x14ac:dyDescent="0.25">
      <c r="A430" s="184">
        <v>64036</v>
      </c>
      <c r="B430" s="72" t="s">
        <v>421</v>
      </c>
      <c r="C430" s="74" t="s">
        <v>886</v>
      </c>
      <c r="D430" s="184">
        <v>57</v>
      </c>
      <c r="E430" s="76">
        <v>540</v>
      </c>
      <c r="F430" s="184">
        <v>2200</v>
      </c>
      <c r="G430" s="184">
        <v>422</v>
      </c>
      <c r="H430" s="184">
        <v>6400</v>
      </c>
      <c r="I430" s="173">
        <v>418017</v>
      </c>
      <c r="J430" s="187">
        <v>161</v>
      </c>
      <c r="K430" s="187">
        <v>0</v>
      </c>
    </row>
    <row r="431" spans="1:11" x14ac:dyDescent="0.25">
      <c r="A431" s="184">
        <v>64050</v>
      </c>
      <c r="B431" s="72" t="s">
        <v>390</v>
      </c>
      <c r="C431" s="74" t="s">
        <v>391</v>
      </c>
      <c r="D431" s="184">
        <v>1</v>
      </c>
      <c r="E431" s="76">
        <v>550</v>
      </c>
      <c r="F431" s="184">
        <v>1703</v>
      </c>
      <c r="G431" s="184">
        <v>100</v>
      </c>
      <c r="H431" s="184">
        <v>6400</v>
      </c>
      <c r="I431" s="173">
        <v>1126</v>
      </c>
      <c r="J431" s="187">
        <v>131</v>
      </c>
      <c r="K431" s="187">
        <v>0</v>
      </c>
    </row>
    <row r="432" spans="1:11" x14ac:dyDescent="0.25">
      <c r="A432" s="184">
        <v>64051</v>
      </c>
      <c r="B432" s="72" t="s">
        <v>392</v>
      </c>
      <c r="C432" s="74" t="s">
        <v>393</v>
      </c>
      <c r="D432" s="184">
        <v>1</v>
      </c>
      <c r="E432" s="76">
        <v>550</v>
      </c>
      <c r="F432" s="184">
        <v>1703</v>
      </c>
      <c r="G432" s="184">
        <v>100</v>
      </c>
      <c r="H432" s="184">
        <v>6400</v>
      </c>
      <c r="I432" s="173">
        <v>1868</v>
      </c>
      <c r="J432" s="187">
        <v>131</v>
      </c>
      <c r="K432" s="187">
        <v>0</v>
      </c>
    </row>
    <row r="433" spans="1:11" x14ac:dyDescent="0.25">
      <c r="A433" s="184">
        <v>64052</v>
      </c>
      <c r="B433" s="72" t="s">
        <v>392</v>
      </c>
      <c r="C433" s="74" t="s">
        <v>393</v>
      </c>
      <c r="D433" s="184">
        <v>1</v>
      </c>
      <c r="E433" s="76">
        <v>550</v>
      </c>
      <c r="F433" s="184">
        <v>1703</v>
      </c>
      <c r="G433" s="184">
        <v>100</v>
      </c>
      <c r="H433" s="184">
        <v>6400</v>
      </c>
      <c r="I433" s="173">
        <v>1001</v>
      </c>
      <c r="J433" s="187">
        <v>131</v>
      </c>
      <c r="K433" s="187">
        <v>0</v>
      </c>
    </row>
    <row r="434" spans="1:11" x14ac:dyDescent="0.25">
      <c r="A434" s="184">
        <v>64053</v>
      </c>
      <c r="B434" s="72" t="s">
        <v>392</v>
      </c>
      <c r="C434" s="74" t="s">
        <v>393</v>
      </c>
      <c r="D434" s="184">
        <v>1</v>
      </c>
      <c r="E434" s="76">
        <v>550</v>
      </c>
      <c r="F434" s="184">
        <v>1703</v>
      </c>
      <c r="G434" s="184">
        <v>100</v>
      </c>
      <c r="H434" s="184">
        <v>6400</v>
      </c>
      <c r="I434" s="173">
        <v>420001</v>
      </c>
      <c r="J434" s="187">
        <v>131</v>
      </c>
      <c r="K434" s="187">
        <v>0</v>
      </c>
    </row>
    <row r="435" spans="1:11" x14ac:dyDescent="0.25">
      <c r="A435" s="184">
        <v>64081</v>
      </c>
      <c r="B435" s="72" t="s">
        <v>394</v>
      </c>
      <c r="C435" s="74" t="s">
        <v>923</v>
      </c>
      <c r="D435" s="184">
        <v>55</v>
      </c>
      <c r="E435" s="76">
        <v>530</v>
      </c>
      <c r="F435" s="184">
        <v>2050</v>
      </c>
      <c r="G435" s="184">
        <v>100</v>
      </c>
      <c r="H435" s="184">
        <v>6400</v>
      </c>
      <c r="I435" s="173">
        <v>1001</v>
      </c>
      <c r="J435" s="187">
        <v>181</v>
      </c>
      <c r="K435" s="187">
        <v>0</v>
      </c>
    </row>
    <row r="436" spans="1:11" x14ac:dyDescent="0.25">
      <c r="A436" s="184">
        <v>64082</v>
      </c>
      <c r="B436" s="72" t="s">
        <v>381</v>
      </c>
      <c r="C436" s="74" t="s">
        <v>382</v>
      </c>
      <c r="D436" s="184">
        <v>55</v>
      </c>
      <c r="E436" s="76">
        <v>530</v>
      </c>
      <c r="F436" s="184">
        <v>2050</v>
      </c>
      <c r="G436" s="184">
        <v>100</v>
      </c>
      <c r="H436" s="184">
        <v>6400</v>
      </c>
      <c r="I436" s="173">
        <v>1001</v>
      </c>
      <c r="J436" s="187">
        <v>181</v>
      </c>
      <c r="K436" s="187">
        <v>0</v>
      </c>
    </row>
    <row r="437" spans="1:11" x14ac:dyDescent="0.25">
      <c r="A437" s="184">
        <v>64083</v>
      </c>
      <c r="B437" s="72" t="s">
        <v>1128</v>
      </c>
      <c r="C437" s="74" t="s">
        <v>1129</v>
      </c>
      <c r="D437" s="184">
        <v>55</v>
      </c>
      <c r="E437" s="76">
        <v>530</v>
      </c>
      <c r="F437" s="184">
        <v>2050</v>
      </c>
      <c r="G437" s="184">
        <v>100</v>
      </c>
      <c r="H437" s="184">
        <v>6400</v>
      </c>
      <c r="I437" s="173">
        <v>1001</v>
      </c>
      <c r="J437" s="187">
        <v>181</v>
      </c>
      <c r="K437" s="187">
        <v>0</v>
      </c>
    </row>
    <row r="438" spans="1:11" x14ac:dyDescent="0.25">
      <c r="A438" s="184">
        <v>64084</v>
      </c>
      <c r="B438" s="72" t="s">
        <v>395</v>
      </c>
      <c r="C438" s="74" t="s">
        <v>924</v>
      </c>
      <c r="D438" s="184">
        <v>55</v>
      </c>
      <c r="E438" s="76">
        <v>530</v>
      </c>
      <c r="F438" s="184">
        <v>2050</v>
      </c>
      <c r="G438" s="184">
        <v>100</v>
      </c>
      <c r="H438" s="184">
        <v>6400</v>
      </c>
      <c r="I438" s="173">
        <v>1001</v>
      </c>
      <c r="J438" s="187">
        <v>181</v>
      </c>
      <c r="K438" s="187">
        <v>0</v>
      </c>
    </row>
    <row r="439" spans="1:11" x14ac:dyDescent="0.25">
      <c r="A439" s="184">
        <v>64089</v>
      </c>
      <c r="B439" s="72" t="s">
        <v>386</v>
      </c>
      <c r="C439" s="74" t="s">
        <v>387</v>
      </c>
      <c r="D439" s="184">
        <v>1</v>
      </c>
      <c r="E439" s="76">
        <v>550</v>
      </c>
      <c r="F439" s="184">
        <v>1703</v>
      </c>
      <c r="G439" s="184">
        <v>100</v>
      </c>
      <c r="H439" s="184">
        <v>6400</v>
      </c>
      <c r="I439" s="173">
        <v>1735</v>
      </c>
      <c r="J439" s="187">
        <v>131</v>
      </c>
      <c r="K439" s="187">
        <v>0</v>
      </c>
    </row>
    <row r="440" spans="1:11" x14ac:dyDescent="0.25">
      <c r="A440" s="184">
        <v>64395</v>
      </c>
      <c r="B440" s="72" t="s">
        <v>396</v>
      </c>
      <c r="C440" s="74" t="s">
        <v>397</v>
      </c>
      <c r="D440" s="184">
        <v>55</v>
      </c>
      <c r="E440" s="76">
        <v>530</v>
      </c>
      <c r="F440" s="184">
        <v>2050</v>
      </c>
      <c r="G440" s="184">
        <v>100</v>
      </c>
      <c r="H440" s="184">
        <v>6400</v>
      </c>
      <c r="I440" s="173">
        <v>1484</v>
      </c>
      <c r="J440" s="187">
        <v>181</v>
      </c>
      <c r="K440" s="187">
        <v>0</v>
      </c>
    </row>
    <row r="441" spans="1:11" x14ac:dyDescent="0.25">
      <c r="A441" s="184">
        <v>64396</v>
      </c>
      <c r="B441" s="72" t="s">
        <v>398</v>
      </c>
      <c r="C441" s="74" t="s">
        <v>399</v>
      </c>
      <c r="D441" s="184">
        <v>55</v>
      </c>
      <c r="E441" s="76">
        <v>530</v>
      </c>
      <c r="F441" s="184">
        <v>2050</v>
      </c>
      <c r="G441" s="184">
        <v>100</v>
      </c>
      <c r="H441" s="184">
        <v>6400</v>
      </c>
      <c r="I441" s="173">
        <v>1484</v>
      </c>
      <c r="J441" s="187">
        <v>181</v>
      </c>
      <c r="K441" s="187">
        <v>0</v>
      </c>
    </row>
    <row r="442" spans="1:11" x14ac:dyDescent="0.25">
      <c r="A442" s="184">
        <v>65010</v>
      </c>
      <c r="B442" s="72" t="s">
        <v>400</v>
      </c>
      <c r="C442" s="74" t="s">
        <v>925</v>
      </c>
      <c r="D442" s="184">
        <v>55</v>
      </c>
      <c r="E442" s="76">
        <v>550</v>
      </c>
      <c r="F442" s="184">
        <v>2600</v>
      </c>
      <c r="G442" s="184">
        <v>100</v>
      </c>
      <c r="H442" s="184">
        <v>6500</v>
      </c>
      <c r="I442" s="173">
        <v>1001</v>
      </c>
      <c r="J442" s="187">
        <v>131</v>
      </c>
      <c r="K442" s="187">
        <v>0</v>
      </c>
    </row>
    <row r="443" spans="1:11" x14ac:dyDescent="0.25">
      <c r="A443" s="184">
        <v>65081</v>
      </c>
      <c r="B443" s="72" t="s">
        <v>401</v>
      </c>
      <c r="C443" s="74" t="s">
        <v>926</v>
      </c>
      <c r="D443" s="184">
        <v>55</v>
      </c>
      <c r="E443" s="76">
        <v>110</v>
      </c>
      <c r="F443" s="184">
        <v>2050</v>
      </c>
      <c r="G443" s="184">
        <v>100</v>
      </c>
      <c r="H443" s="184">
        <v>6500</v>
      </c>
      <c r="I443" s="173">
        <v>1623</v>
      </c>
      <c r="J443" s="187">
        <v>181</v>
      </c>
      <c r="K443" s="187">
        <v>0</v>
      </c>
    </row>
    <row r="444" spans="1:11" x14ac:dyDescent="0.25">
      <c r="A444" s="184">
        <v>65082</v>
      </c>
      <c r="B444" s="72" t="s">
        <v>402</v>
      </c>
      <c r="C444" s="74" t="s">
        <v>403</v>
      </c>
      <c r="D444" s="184">
        <v>26</v>
      </c>
      <c r="E444" s="76">
        <v>110</v>
      </c>
      <c r="F444" s="184">
        <v>2050</v>
      </c>
      <c r="G444" s="184">
        <v>100</v>
      </c>
      <c r="H444" s="184">
        <v>6500</v>
      </c>
      <c r="I444" s="173">
        <v>1623</v>
      </c>
      <c r="J444" s="187">
        <v>181</v>
      </c>
      <c r="K444" s="187">
        <v>0</v>
      </c>
    </row>
    <row r="445" spans="1:11" x14ac:dyDescent="0.25">
      <c r="A445" s="184">
        <v>65083</v>
      </c>
      <c r="B445" s="72" t="s">
        <v>404</v>
      </c>
      <c r="C445" s="74" t="s">
        <v>405</v>
      </c>
      <c r="D445" s="184">
        <v>26</v>
      </c>
      <c r="E445" s="76">
        <v>110</v>
      </c>
      <c r="F445" s="184">
        <v>2050</v>
      </c>
      <c r="G445" s="184">
        <v>100</v>
      </c>
      <c r="H445" s="184">
        <v>6500</v>
      </c>
      <c r="I445" s="173">
        <v>1001</v>
      </c>
      <c r="J445" s="187">
        <v>181</v>
      </c>
      <c r="K445" s="187">
        <v>0</v>
      </c>
    </row>
    <row r="446" spans="1:11" x14ac:dyDescent="0.25">
      <c r="A446" s="184">
        <v>65084</v>
      </c>
      <c r="B446" s="72" t="s">
        <v>406</v>
      </c>
      <c r="C446" s="74" t="s">
        <v>407</v>
      </c>
      <c r="D446" s="184">
        <v>55</v>
      </c>
      <c r="E446" s="76">
        <v>530</v>
      </c>
      <c r="F446" s="184">
        <v>2050</v>
      </c>
      <c r="G446" s="184">
        <v>100</v>
      </c>
      <c r="H446" s="184">
        <v>6500</v>
      </c>
      <c r="I446" s="173">
        <v>1001</v>
      </c>
      <c r="J446" s="187">
        <v>181</v>
      </c>
      <c r="K446" s="187">
        <v>0</v>
      </c>
    </row>
    <row r="447" spans="1:11" x14ac:dyDescent="0.25">
      <c r="A447" s="184">
        <v>65085</v>
      </c>
      <c r="B447" s="72" t="s">
        <v>408</v>
      </c>
      <c r="C447" s="74" t="s">
        <v>409</v>
      </c>
      <c r="D447" s="184">
        <v>55</v>
      </c>
      <c r="E447" s="76">
        <v>530</v>
      </c>
      <c r="F447" s="184">
        <v>2050</v>
      </c>
      <c r="G447" s="184">
        <v>100</v>
      </c>
      <c r="H447" s="184">
        <v>6500</v>
      </c>
      <c r="I447" s="173">
        <v>1001</v>
      </c>
      <c r="J447" s="187">
        <v>181</v>
      </c>
      <c r="K447" s="187">
        <v>0</v>
      </c>
    </row>
    <row r="448" spans="1:11" x14ac:dyDescent="0.25">
      <c r="A448" s="184">
        <v>65086</v>
      </c>
      <c r="B448" s="72" t="s">
        <v>404</v>
      </c>
      <c r="C448" s="74" t="s">
        <v>405</v>
      </c>
      <c r="D448" s="184">
        <v>26</v>
      </c>
      <c r="E448" s="76">
        <v>530</v>
      </c>
      <c r="F448" s="184">
        <v>2050</v>
      </c>
      <c r="G448" s="184">
        <v>100</v>
      </c>
      <c r="H448" s="184">
        <v>6500</v>
      </c>
      <c r="I448" s="173">
        <v>1751</v>
      </c>
      <c r="J448" s="187">
        <v>181</v>
      </c>
      <c r="K448" s="187">
        <v>0</v>
      </c>
    </row>
    <row r="449" spans="1:11" x14ac:dyDescent="0.25">
      <c r="A449" s="184">
        <v>65087</v>
      </c>
      <c r="B449" s="72" t="s">
        <v>408</v>
      </c>
      <c r="C449" s="74" t="s">
        <v>1130</v>
      </c>
      <c r="D449" s="184">
        <v>55</v>
      </c>
      <c r="E449" s="76">
        <v>530</v>
      </c>
      <c r="F449" s="184">
        <v>2050</v>
      </c>
      <c r="G449" s="184">
        <v>100</v>
      </c>
      <c r="H449" s="184">
        <v>6500</v>
      </c>
      <c r="I449" s="173">
        <v>1910</v>
      </c>
      <c r="J449" s="187">
        <v>181</v>
      </c>
      <c r="K449" s="187">
        <v>0</v>
      </c>
    </row>
    <row r="450" spans="1:11" x14ac:dyDescent="0.25">
      <c r="A450" s="184">
        <v>65088</v>
      </c>
      <c r="B450" s="72" t="s">
        <v>404</v>
      </c>
      <c r="C450" s="74" t="s">
        <v>1131</v>
      </c>
      <c r="D450" s="184">
        <v>26</v>
      </c>
      <c r="E450" s="76">
        <v>110</v>
      </c>
      <c r="F450" s="184">
        <v>2050</v>
      </c>
      <c r="G450" s="184">
        <v>441</v>
      </c>
      <c r="H450" s="184">
        <v>6500</v>
      </c>
      <c r="I450" s="173">
        <v>449001</v>
      </c>
      <c r="J450" s="187">
        <v>181</v>
      </c>
      <c r="K450" s="187">
        <v>0</v>
      </c>
    </row>
    <row r="451" spans="1:11" x14ac:dyDescent="0.25">
      <c r="A451" s="184">
        <v>65089</v>
      </c>
      <c r="B451" s="72" t="s">
        <v>404</v>
      </c>
      <c r="C451" s="74" t="s">
        <v>1131</v>
      </c>
      <c r="D451" s="184">
        <v>26</v>
      </c>
      <c r="E451" s="76">
        <v>550</v>
      </c>
      <c r="F451" s="184">
        <v>2002</v>
      </c>
      <c r="G451" s="184">
        <v>443</v>
      </c>
      <c r="H451" s="184">
        <v>6500</v>
      </c>
      <c r="I451" s="173">
        <v>449011</v>
      </c>
      <c r="J451" s="187">
        <v>181</v>
      </c>
      <c r="K451" s="187">
        <v>0</v>
      </c>
    </row>
    <row r="452" spans="1:11" x14ac:dyDescent="0.25">
      <c r="A452" s="184">
        <v>65091</v>
      </c>
      <c r="B452" s="72" t="s">
        <v>404</v>
      </c>
      <c r="C452" s="74" t="s">
        <v>405</v>
      </c>
      <c r="D452" s="184">
        <v>26</v>
      </c>
      <c r="E452" s="76">
        <v>110</v>
      </c>
      <c r="F452" s="184">
        <v>2050</v>
      </c>
      <c r="G452" s="184">
        <v>100</v>
      </c>
      <c r="H452" s="184">
        <v>6500</v>
      </c>
      <c r="I452" s="173">
        <v>1623</v>
      </c>
      <c r="J452" s="187">
        <v>181</v>
      </c>
      <c r="K452" s="187">
        <v>0</v>
      </c>
    </row>
    <row r="453" spans="1:11" x14ac:dyDescent="0.25">
      <c r="A453" s="184">
        <v>71001</v>
      </c>
      <c r="B453" s="72" t="s">
        <v>410</v>
      </c>
      <c r="C453" s="74" t="s">
        <v>411</v>
      </c>
      <c r="D453" s="184">
        <v>99</v>
      </c>
      <c r="E453" s="76">
        <v>510</v>
      </c>
      <c r="F453" s="184">
        <v>2001</v>
      </c>
      <c r="G453" s="184">
        <v>100</v>
      </c>
      <c r="H453" s="184">
        <v>7100</v>
      </c>
      <c r="I453" s="173">
        <v>1001</v>
      </c>
      <c r="J453" s="187">
        <v>171</v>
      </c>
      <c r="K453" s="187">
        <v>0</v>
      </c>
    </row>
    <row r="454" spans="1:11" x14ac:dyDescent="0.25">
      <c r="A454" s="184">
        <v>71002</v>
      </c>
      <c r="B454" s="72" t="s">
        <v>412</v>
      </c>
      <c r="C454" s="74" t="s">
        <v>413</v>
      </c>
      <c r="D454" s="184">
        <v>51</v>
      </c>
      <c r="E454" s="76">
        <v>520</v>
      </c>
      <c r="F454" s="184">
        <v>2002</v>
      </c>
      <c r="G454" s="184">
        <v>100</v>
      </c>
      <c r="H454" s="184">
        <v>7100</v>
      </c>
      <c r="I454" s="173">
        <v>1001</v>
      </c>
      <c r="J454" s="187">
        <v>111</v>
      </c>
      <c r="K454" s="187">
        <v>0</v>
      </c>
    </row>
    <row r="455" spans="1:11" x14ac:dyDescent="0.25">
      <c r="A455" s="184">
        <v>71003</v>
      </c>
      <c r="B455" s="72" t="s">
        <v>1132</v>
      </c>
      <c r="C455" s="74" t="s">
        <v>1133</v>
      </c>
      <c r="D455" s="184">
        <v>51</v>
      </c>
      <c r="E455" s="76">
        <v>520</v>
      </c>
      <c r="F455" s="184">
        <v>2002</v>
      </c>
      <c r="G455" s="184">
        <v>100</v>
      </c>
      <c r="H455" s="184">
        <v>7100</v>
      </c>
      <c r="I455" s="173">
        <v>1001</v>
      </c>
      <c r="J455" s="187">
        <v>111</v>
      </c>
      <c r="K455" s="187">
        <v>0</v>
      </c>
    </row>
    <row r="456" spans="1:11" x14ac:dyDescent="0.25">
      <c r="A456" s="184">
        <v>71032</v>
      </c>
      <c r="B456" s="72" t="s">
        <v>414</v>
      </c>
      <c r="C456" s="74" t="s">
        <v>927</v>
      </c>
      <c r="D456" s="184">
        <v>57</v>
      </c>
      <c r="E456" s="76">
        <v>540</v>
      </c>
      <c r="F456" s="184">
        <v>2200</v>
      </c>
      <c r="G456" s="184">
        <v>100</v>
      </c>
      <c r="H456" s="184">
        <v>7100</v>
      </c>
      <c r="I456" s="173">
        <v>1001</v>
      </c>
      <c r="J456" s="187">
        <v>161</v>
      </c>
      <c r="K456" s="187">
        <v>0</v>
      </c>
    </row>
    <row r="457" spans="1:11" x14ac:dyDescent="0.25">
      <c r="A457" s="184">
        <v>71100</v>
      </c>
      <c r="B457" s="72" t="s">
        <v>415</v>
      </c>
      <c r="C457" s="74" t="s">
        <v>416</v>
      </c>
      <c r="D457" s="184">
        <v>57</v>
      </c>
      <c r="E457" s="76">
        <v>540</v>
      </c>
      <c r="F457" s="184">
        <v>2200</v>
      </c>
      <c r="G457" s="184">
        <v>100</v>
      </c>
      <c r="H457" s="184">
        <v>7100</v>
      </c>
      <c r="I457" s="173">
        <v>1001</v>
      </c>
      <c r="J457" s="187">
        <v>161</v>
      </c>
      <c r="K457" s="187">
        <v>0</v>
      </c>
    </row>
    <row r="458" spans="1:11" x14ac:dyDescent="0.25">
      <c r="A458" s="184">
        <v>72000</v>
      </c>
      <c r="B458" s="72" t="s">
        <v>417</v>
      </c>
      <c r="C458" s="74" t="s">
        <v>418</v>
      </c>
      <c r="D458" s="184">
        <v>50</v>
      </c>
      <c r="E458" s="76">
        <v>520</v>
      </c>
      <c r="F458" s="184">
        <v>2002</v>
      </c>
      <c r="G458" s="184">
        <v>100</v>
      </c>
      <c r="H458" s="184">
        <v>7200</v>
      </c>
      <c r="I458" s="173">
        <v>1001</v>
      </c>
      <c r="J458" s="187">
        <v>111</v>
      </c>
      <c r="K458" s="187">
        <v>0</v>
      </c>
    </row>
    <row r="459" spans="1:11" x14ac:dyDescent="0.25">
      <c r="A459" s="184">
        <v>72002</v>
      </c>
      <c r="B459" s="72" t="s">
        <v>419</v>
      </c>
      <c r="C459" s="74" t="s">
        <v>420</v>
      </c>
      <c r="D459" s="184">
        <v>51</v>
      </c>
      <c r="E459" s="76">
        <v>520</v>
      </c>
      <c r="F459" s="184">
        <v>2002</v>
      </c>
      <c r="G459" s="184">
        <v>100</v>
      </c>
      <c r="H459" s="184">
        <v>7200</v>
      </c>
      <c r="I459" s="173">
        <v>1001</v>
      </c>
      <c r="J459" s="187">
        <v>111</v>
      </c>
      <c r="K459" s="187">
        <v>0</v>
      </c>
    </row>
    <row r="460" spans="1:11" x14ac:dyDescent="0.25">
      <c r="A460" s="184">
        <v>72030</v>
      </c>
      <c r="B460" s="72" t="s">
        <v>350</v>
      </c>
      <c r="C460" s="74" t="s">
        <v>906</v>
      </c>
      <c r="D460" s="184">
        <v>57</v>
      </c>
      <c r="E460" s="76">
        <v>540</v>
      </c>
      <c r="F460" s="184">
        <v>2200</v>
      </c>
      <c r="G460" s="184">
        <v>100</v>
      </c>
      <c r="H460" s="184">
        <v>7200</v>
      </c>
      <c r="I460" s="173">
        <v>1001</v>
      </c>
      <c r="J460" s="187">
        <v>161</v>
      </c>
      <c r="K460" s="187">
        <v>0</v>
      </c>
    </row>
    <row r="461" spans="1:11" x14ac:dyDescent="0.25">
      <c r="A461" s="184">
        <v>72032</v>
      </c>
      <c r="B461" s="72" t="s">
        <v>885</v>
      </c>
      <c r="C461" s="74" t="s">
        <v>907</v>
      </c>
      <c r="D461" s="184">
        <v>57</v>
      </c>
      <c r="E461" s="76">
        <v>540</v>
      </c>
      <c r="F461" s="184">
        <v>2200</v>
      </c>
      <c r="G461" s="184">
        <v>100</v>
      </c>
      <c r="H461" s="184">
        <v>7200</v>
      </c>
      <c r="I461" s="173">
        <v>1001</v>
      </c>
      <c r="J461" s="187">
        <v>161</v>
      </c>
      <c r="K461" s="187">
        <v>0</v>
      </c>
    </row>
    <row r="462" spans="1:11" x14ac:dyDescent="0.25">
      <c r="A462" s="184">
        <v>72037</v>
      </c>
      <c r="B462" s="72" t="s">
        <v>423</v>
      </c>
      <c r="C462" s="74" t="s">
        <v>928</v>
      </c>
      <c r="D462" s="184">
        <v>57</v>
      </c>
      <c r="E462" s="76">
        <v>540</v>
      </c>
      <c r="F462" s="184">
        <v>2200</v>
      </c>
      <c r="G462" s="184">
        <v>100</v>
      </c>
      <c r="H462" s="184">
        <v>7200</v>
      </c>
      <c r="I462" s="173">
        <v>1001</v>
      </c>
      <c r="J462" s="187">
        <v>161</v>
      </c>
      <c r="K462" s="187">
        <v>0</v>
      </c>
    </row>
    <row r="463" spans="1:11" x14ac:dyDescent="0.25">
      <c r="A463" s="184">
        <v>72045</v>
      </c>
      <c r="B463" s="72" t="s">
        <v>424</v>
      </c>
      <c r="C463" s="74" t="s">
        <v>425</v>
      </c>
      <c r="D463" s="184">
        <v>57</v>
      </c>
      <c r="E463" s="76">
        <v>540</v>
      </c>
      <c r="F463" s="184">
        <v>2200</v>
      </c>
      <c r="G463" s="184">
        <v>100</v>
      </c>
      <c r="H463" s="184">
        <v>7200</v>
      </c>
      <c r="I463" s="173">
        <v>1001</v>
      </c>
      <c r="J463" s="187">
        <v>161</v>
      </c>
      <c r="K463" s="187">
        <v>0</v>
      </c>
    </row>
    <row r="464" spans="1:11" x14ac:dyDescent="0.25">
      <c r="A464" s="184">
        <v>72046</v>
      </c>
      <c r="B464" s="72" t="s">
        <v>426</v>
      </c>
      <c r="C464" s="74" t="s">
        <v>929</v>
      </c>
      <c r="D464" s="184">
        <v>57</v>
      </c>
      <c r="E464" s="76">
        <v>540</v>
      </c>
      <c r="F464" s="184">
        <v>2200</v>
      </c>
      <c r="G464" s="184">
        <v>100</v>
      </c>
      <c r="H464" s="184">
        <v>7730</v>
      </c>
      <c r="I464" s="173">
        <v>1001</v>
      </c>
      <c r="J464" s="187">
        <v>161</v>
      </c>
      <c r="K464" s="187">
        <v>0</v>
      </c>
    </row>
    <row r="465" spans="1:11" x14ac:dyDescent="0.25">
      <c r="A465" s="184">
        <v>72050</v>
      </c>
      <c r="B465" s="72" t="s">
        <v>279</v>
      </c>
      <c r="C465" s="74" t="s">
        <v>876</v>
      </c>
      <c r="D465" s="184">
        <v>55</v>
      </c>
      <c r="E465" s="76">
        <v>530</v>
      </c>
      <c r="F465" s="184">
        <v>2050</v>
      </c>
      <c r="G465" s="184">
        <v>422</v>
      </c>
      <c r="H465" s="184">
        <v>7200</v>
      </c>
      <c r="I465" s="173">
        <v>418078</v>
      </c>
      <c r="J465" s="187">
        <v>181</v>
      </c>
      <c r="K465" s="187">
        <v>0</v>
      </c>
    </row>
    <row r="466" spans="1:11" x14ac:dyDescent="0.25">
      <c r="A466" s="184">
        <v>73001</v>
      </c>
      <c r="B466" s="72" t="s">
        <v>427</v>
      </c>
      <c r="C466" s="74" t="s">
        <v>930</v>
      </c>
      <c r="D466" s="184">
        <v>14</v>
      </c>
      <c r="E466" s="76">
        <v>55</v>
      </c>
      <c r="F466" s="184">
        <v>1701</v>
      </c>
      <c r="G466" s="184">
        <v>100</v>
      </c>
      <c r="H466" s="184">
        <v>7300</v>
      </c>
      <c r="I466" s="173">
        <v>1001</v>
      </c>
      <c r="J466" s="187">
        <v>111</v>
      </c>
      <c r="K466" s="187">
        <v>0</v>
      </c>
    </row>
    <row r="467" spans="1:11" x14ac:dyDescent="0.25">
      <c r="A467" s="184">
        <v>73002</v>
      </c>
      <c r="B467" s="72" t="s">
        <v>428</v>
      </c>
      <c r="C467" s="74" t="s">
        <v>429</v>
      </c>
      <c r="D467" s="184">
        <v>14</v>
      </c>
      <c r="E467" s="76">
        <v>55</v>
      </c>
      <c r="F467" s="184">
        <v>1701</v>
      </c>
      <c r="G467" s="184">
        <v>100</v>
      </c>
      <c r="H467" s="184">
        <v>7300</v>
      </c>
      <c r="I467" s="173">
        <v>1001</v>
      </c>
      <c r="J467" s="187">
        <v>111</v>
      </c>
      <c r="K467" s="187">
        <v>0</v>
      </c>
    </row>
    <row r="468" spans="1:11" x14ac:dyDescent="0.25">
      <c r="A468" s="184">
        <v>73003</v>
      </c>
      <c r="B468" s="72" t="s">
        <v>430</v>
      </c>
      <c r="C468" s="74" t="s">
        <v>431</v>
      </c>
      <c r="D468" s="184">
        <v>14</v>
      </c>
      <c r="E468" s="76">
        <v>55</v>
      </c>
      <c r="F468" s="184">
        <v>1701</v>
      </c>
      <c r="G468" s="184">
        <v>100</v>
      </c>
      <c r="H468" s="184">
        <v>7300</v>
      </c>
      <c r="I468" s="173">
        <v>1001</v>
      </c>
      <c r="J468" s="187">
        <v>111</v>
      </c>
      <c r="K468" s="187">
        <v>0</v>
      </c>
    </row>
    <row r="469" spans="1:11" x14ac:dyDescent="0.25">
      <c r="A469" s="184">
        <v>73005</v>
      </c>
      <c r="B469" s="72" t="s">
        <v>1134</v>
      </c>
      <c r="C469" s="74" t="s">
        <v>1135</v>
      </c>
      <c r="D469" s="184">
        <v>14</v>
      </c>
      <c r="E469" s="76">
        <v>55</v>
      </c>
      <c r="F469" s="184">
        <v>1701</v>
      </c>
      <c r="G469" s="184">
        <v>100</v>
      </c>
      <c r="H469" s="184">
        <v>7300</v>
      </c>
      <c r="I469" s="173">
        <v>1001</v>
      </c>
      <c r="J469" s="187">
        <v>111</v>
      </c>
      <c r="K469" s="187">
        <v>0</v>
      </c>
    </row>
    <row r="470" spans="1:11" x14ac:dyDescent="0.25">
      <c r="A470" s="184">
        <v>73006</v>
      </c>
      <c r="B470" s="72" t="s">
        <v>829</v>
      </c>
      <c r="C470" s="74" t="s">
        <v>830</v>
      </c>
      <c r="D470" s="184">
        <v>14</v>
      </c>
      <c r="E470" s="76">
        <v>55</v>
      </c>
      <c r="F470" s="184">
        <v>1701</v>
      </c>
      <c r="G470" s="184">
        <v>100</v>
      </c>
      <c r="H470" s="184">
        <v>7300</v>
      </c>
      <c r="I470" s="173">
        <v>1001</v>
      </c>
      <c r="J470" s="187">
        <v>111</v>
      </c>
      <c r="K470" s="187">
        <v>0</v>
      </c>
    </row>
    <row r="471" spans="1:11" x14ac:dyDescent="0.25">
      <c r="A471" s="184">
        <v>73010</v>
      </c>
      <c r="B471" s="72" t="s">
        <v>433</v>
      </c>
      <c r="C471" s="74" t="s">
        <v>931</v>
      </c>
      <c r="D471" s="184">
        <v>17</v>
      </c>
      <c r="E471" s="76">
        <v>55</v>
      </c>
      <c r="F471" s="184">
        <v>1703</v>
      </c>
      <c r="G471" s="184">
        <v>100</v>
      </c>
      <c r="H471" s="184">
        <v>7300</v>
      </c>
      <c r="I471" s="173">
        <v>1001</v>
      </c>
      <c r="J471" s="187">
        <v>111</v>
      </c>
      <c r="K471" s="187">
        <v>0</v>
      </c>
    </row>
    <row r="472" spans="1:11" x14ac:dyDescent="0.25">
      <c r="A472" s="184">
        <v>73012</v>
      </c>
      <c r="B472" s="72" t="s">
        <v>434</v>
      </c>
      <c r="C472" s="74" t="s">
        <v>932</v>
      </c>
      <c r="D472" s="184">
        <v>16</v>
      </c>
      <c r="E472" s="76">
        <v>55</v>
      </c>
      <c r="F472" s="184">
        <v>1704</v>
      </c>
      <c r="G472" s="184">
        <v>100</v>
      </c>
      <c r="H472" s="184">
        <v>7300</v>
      </c>
      <c r="I472" s="173">
        <v>1001</v>
      </c>
      <c r="J472" s="187">
        <v>111</v>
      </c>
      <c r="K472" s="187">
        <v>0</v>
      </c>
    </row>
    <row r="473" spans="1:11" x14ac:dyDescent="0.25">
      <c r="A473" s="184">
        <v>73013</v>
      </c>
      <c r="B473" s="72" t="s">
        <v>436</v>
      </c>
      <c r="C473" s="74" t="s">
        <v>933</v>
      </c>
      <c r="D473" s="184">
        <v>15</v>
      </c>
      <c r="E473" s="76">
        <v>55</v>
      </c>
      <c r="F473" s="184">
        <v>1702</v>
      </c>
      <c r="G473" s="184">
        <v>100</v>
      </c>
      <c r="H473" s="184">
        <v>7300</v>
      </c>
      <c r="I473" s="173">
        <v>1001</v>
      </c>
      <c r="J473" s="187">
        <v>111</v>
      </c>
      <c r="K473" s="187">
        <v>0</v>
      </c>
    </row>
    <row r="474" spans="1:11" x14ac:dyDescent="0.25">
      <c r="A474" s="184">
        <v>73014</v>
      </c>
      <c r="B474" s="72" t="s">
        <v>437</v>
      </c>
      <c r="C474" s="74" t="s">
        <v>934</v>
      </c>
      <c r="D474" s="184">
        <v>16</v>
      </c>
      <c r="E474" s="76">
        <v>55</v>
      </c>
      <c r="F474" s="184">
        <v>1704</v>
      </c>
      <c r="G474" s="184">
        <v>100</v>
      </c>
      <c r="H474" s="184">
        <v>7300</v>
      </c>
      <c r="I474" s="173">
        <v>1001</v>
      </c>
      <c r="J474" s="187">
        <v>111</v>
      </c>
      <c r="K474" s="187">
        <v>0</v>
      </c>
    </row>
    <row r="475" spans="1:11" x14ac:dyDescent="0.25">
      <c r="A475" s="184">
        <v>73015</v>
      </c>
      <c r="B475" s="72" t="s">
        <v>437</v>
      </c>
      <c r="C475" s="74" t="s">
        <v>934</v>
      </c>
      <c r="D475" s="184">
        <v>16</v>
      </c>
      <c r="E475" s="76">
        <v>55</v>
      </c>
      <c r="F475" s="184">
        <v>1704</v>
      </c>
      <c r="G475" s="184">
        <v>100</v>
      </c>
      <c r="H475" s="184">
        <v>7300</v>
      </c>
      <c r="I475" s="173">
        <v>410</v>
      </c>
      <c r="J475" s="187">
        <v>111</v>
      </c>
      <c r="K475" s="187">
        <v>0</v>
      </c>
    </row>
    <row r="476" spans="1:11" x14ac:dyDescent="0.25">
      <c r="A476" s="184">
        <v>73016</v>
      </c>
      <c r="B476" s="72" t="s">
        <v>439</v>
      </c>
      <c r="C476" s="74" t="s">
        <v>935</v>
      </c>
      <c r="D476" s="184">
        <v>15</v>
      </c>
      <c r="E476" s="76">
        <v>55</v>
      </c>
      <c r="F476" s="184">
        <v>1702</v>
      </c>
      <c r="G476" s="184">
        <v>100</v>
      </c>
      <c r="H476" s="184">
        <v>7300</v>
      </c>
      <c r="I476" s="173">
        <v>1001</v>
      </c>
      <c r="J476" s="187">
        <v>111</v>
      </c>
      <c r="K476" s="187">
        <v>0</v>
      </c>
    </row>
    <row r="477" spans="1:11" x14ac:dyDescent="0.25">
      <c r="A477" s="184">
        <v>73017</v>
      </c>
      <c r="B477" s="72" t="s">
        <v>433</v>
      </c>
      <c r="C477" s="74" t="s">
        <v>931</v>
      </c>
      <c r="D477" s="184">
        <v>17</v>
      </c>
      <c r="E477" s="76">
        <v>55</v>
      </c>
      <c r="F477" s="184">
        <v>1704</v>
      </c>
      <c r="G477" s="184">
        <v>100</v>
      </c>
      <c r="H477" s="184">
        <v>7300</v>
      </c>
      <c r="I477" s="173">
        <v>11133</v>
      </c>
      <c r="J477" s="187">
        <v>111</v>
      </c>
      <c r="K477" s="187">
        <v>0</v>
      </c>
    </row>
    <row r="478" spans="1:11" x14ac:dyDescent="0.25">
      <c r="A478" s="184">
        <v>73018</v>
      </c>
      <c r="B478" s="72" t="s">
        <v>434</v>
      </c>
      <c r="C478" s="74" t="s">
        <v>435</v>
      </c>
      <c r="D478" s="184">
        <v>16</v>
      </c>
      <c r="E478" s="76">
        <v>55</v>
      </c>
      <c r="F478" s="184">
        <v>1704</v>
      </c>
      <c r="G478" s="184">
        <v>100</v>
      </c>
      <c r="H478" s="184">
        <v>7300</v>
      </c>
      <c r="I478" s="173">
        <v>11133</v>
      </c>
      <c r="J478" s="187">
        <v>111</v>
      </c>
      <c r="K478" s="187">
        <v>0</v>
      </c>
    </row>
    <row r="479" spans="1:11" x14ac:dyDescent="0.25">
      <c r="A479" s="184">
        <v>73019</v>
      </c>
      <c r="B479" s="72" t="s">
        <v>437</v>
      </c>
      <c r="C479" s="74" t="s">
        <v>438</v>
      </c>
      <c r="D479" s="184">
        <v>16</v>
      </c>
      <c r="E479" s="76">
        <v>55</v>
      </c>
      <c r="F479" s="184">
        <v>1704</v>
      </c>
      <c r="G479" s="184">
        <v>100</v>
      </c>
      <c r="H479" s="184">
        <v>7300</v>
      </c>
      <c r="I479" s="173">
        <v>11133</v>
      </c>
      <c r="J479" s="187">
        <v>111</v>
      </c>
      <c r="K479" s="187">
        <v>0</v>
      </c>
    </row>
    <row r="480" spans="1:11" x14ac:dyDescent="0.25">
      <c r="A480" s="184">
        <v>73020</v>
      </c>
      <c r="B480" s="72" t="s">
        <v>440</v>
      </c>
      <c r="C480" s="74" t="s">
        <v>936</v>
      </c>
      <c r="D480" s="184">
        <v>15</v>
      </c>
      <c r="E480" s="76">
        <v>55</v>
      </c>
      <c r="F480" s="184">
        <v>1702</v>
      </c>
      <c r="G480" s="184">
        <v>100</v>
      </c>
      <c r="H480" s="184">
        <v>7300</v>
      </c>
      <c r="I480" s="173">
        <v>1200</v>
      </c>
      <c r="J480" s="187">
        <v>111</v>
      </c>
      <c r="K480" s="187">
        <v>0</v>
      </c>
    </row>
    <row r="481" spans="1:11" x14ac:dyDescent="0.25">
      <c r="A481" s="184">
        <v>73021</v>
      </c>
      <c r="B481" s="72" t="s">
        <v>937</v>
      </c>
      <c r="C481" s="74" t="s">
        <v>938</v>
      </c>
      <c r="D481" s="184">
        <v>15</v>
      </c>
      <c r="E481" s="76">
        <v>55</v>
      </c>
      <c r="F481" s="184">
        <v>1701</v>
      </c>
      <c r="G481" s="184">
        <v>443</v>
      </c>
      <c r="H481" s="184">
        <v>7300</v>
      </c>
      <c r="I481" s="173">
        <v>449011</v>
      </c>
      <c r="J481" s="187">
        <v>111</v>
      </c>
      <c r="K481" s="187">
        <v>0</v>
      </c>
    </row>
    <row r="482" spans="1:11" x14ac:dyDescent="0.25">
      <c r="A482" s="184">
        <v>73022</v>
      </c>
      <c r="B482" s="72" t="s">
        <v>937</v>
      </c>
      <c r="C482" s="132" t="s">
        <v>938</v>
      </c>
      <c r="D482" s="184">
        <v>15</v>
      </c>
      <c r="E482" s="133">
        <v>55</v>
      </c>
      <c r="F482" s="184">
        <v>1702</v>
      </c>
      <c r="G482" s="184">
        <v>100</v>
      </c>
      <c r="H482" s="184">
        <v>7300</v>
      </c>
      <c r="I482" s="173">
        <v>1001</v>
      </c>
      <c r="J482" s="187">
        <v>111</v>
      </c>
      <c r="K482" s="187">
        <v>0</v>
      </c>
    </row>
    <row r="483" spans="1:11" x14ac:dyDescent="0.25">
      <c r="A483" s="184">
        <v>73030</v>
      </c>
      <c r="B483" s="72" t="s">
        <v>441</v>
      </c>
      <c r="C483" s="74" t="s">
        <v>939</v>
      </c>
      <c r="D483" s="184">
        <v>30</v>
      </c>
      <c r="E483" s="76">
        <v>75</v>
      </c>
      <c r="F483" s="184">
        <v>1705</v>
      </c>
      <c r="G483" s="184">
        <v>100</v>
      </c>
      <c r="H483" s="184">
        <v>7300</v>
      </c>
      <c r="I483" s="173">
        <v>1001</v>
      </c>
      <c r="J483" s="187">
        <v>161</v>
      </c>
      <c r="K483" s="187">
        <v>0</v>
      </c>
    </row>
    <row r="484" spans="1:11" x14ac:dyDescent="0.25">
      <c r="A484" s="184">
        <v>73031</v>
      </c>
      <c r="B484" s="72" t="s">
        <v>421</v>
      </c>
      <c r="C484" s="74" t="s">
        <v>886</v>
      </c>
      <c r="D484" s="184">
        <v>30</v>
      </c>
      <c r="E484" s="76">
        <v>75</v>
      </c>
      <c r="F484" s="184">
        <v>1708</v>
      </c>
      <c r="G484" s="184">
        <v>100</v>
      </c>
      <c r="H484" s="184">
        <v>7300</v>
      </c>
      <c r="I484" s="173">
        <v>1200</v>
      </c>
      <c r="J484" s="187">
        <v>161</v>
      </c>
      <c r="K484" s="187">
        <v>0</v>
      </c>
    </row>
    <row r="485" spans="1:11" x14ac:dyDescent="0.25">
      <c r="A485" s="184">
        <v>73032</v>
      </c>
      <c r="B485" s="72" t="s">
        <v>421</v>
      </c>
      <c r="C485" s="74" t="s">
        <v>422</v>
      </c>
      <c r="D485" s="184">
        <v>30</v>
      </c>
      <c r="E485" s="76">
        <v>75</v>
      </c>
      <c r="F485" s="184">
        <v>1708</v>
      </c>
      <c r="G485" s="184">
        <v>100</v>
      </c>
      <c r="H485" s="184">
        <v>7300</v>
      </c>
      <c r="I485" s="173">
        <v>1200</v>
      </c>
      <c r="J485" s="187">
        <v>161</v>
      </c>
      <c r="K485" s="187">
        <v>0</v>
      </c>
    </row>
    <row r="486" spans="1:11" x14ac:dyDescent="0.25">
      <c r="A486" s="184">
        <v>73033</v>
      </c>
      <c r="B486" s="72" t="s">
        <v>442</v>
      </c>
      <c r="C486" s="74" t="s">
        <v>940</v>
      </c>
      <c r="D486" s="184">
        <v>30</v>
      </c>
      <c r="E486" s="76">
        <v>75</v>
      </c>
      <c r="F486" s="184">
        <v>1710</v>
      </c>
      <c r="G486" s="184">
        <v>100</v>
      </c>
      <c r="H486" s="184">
        <v>7300</v>
      </c>
      <c r="I486" s="173">
        <v>1001</v>
      </c>
      <c r="J486" s="187">
        <v>161</v>
      </c>
      <c r="K486" s="187">
        <v>0</v>
      </c>
    </row>
    <row r="487" spans="1:11" x14ac:dyDescent="0.25">
      <c r="A487" s="184">
        <v>73034</v>
      </c>
      <c r="B487" s="72" t="s">
        <v>442</v>
      </c>
      <c r="C487" s="74" t="s">
        <v>940</v>
      </c>
      <c r="D487" s="184">
        <v>30</v>
      </c>
      <c r="E487" s="76">
        <v>75</v>
      </c>
      <c r="F487" s="184">
        <v>1710</v>
      </c>
      <c r="G487" s="184">
        <v>100</v>
      </c>
      <c r="H487" s="184">
        <v>7300</v>
      </c>
      <c r="I487" s="173">
        <v>1682</v>
      </c>
      <c r="J487" s="187">
        <v>161</v>
      </c>
      <c r="K487" s="187">
        <v>0</v>
      </c>
    </row>
    <row r="488" spans="1:11" x14ac:dyDescent="0.25">
      <c r="A488" s="184">
        <v>73035</v>
      </c>
      <c r="B488" s="72" t="s">
        <v>443</v>
      </c>
      <c r="C488" s="74" t="s">
        <v>941</v>
      </c>
      <c r="D488" s="184">
        <v>30</v>
      </c>
      <c r="E488" s="76">
        <v>75</v>
      </c>
      <c r="F488" s="184">
        <v>1709</v>
      </c>
      <c r="G488" s="184">
        <v>100</v>
      </c>
      <c r="H488" s="184">
        <v>7300</v>
      </c>
      <c r="I488" s="173">
        <v>1001</v>
      </c>
      <c r="J488" s="187">
        <v>161</v>
      </c>
      <c r="K488" s="187">
        <v>0</v>
      </c>
    </row>
    <row r="489" spans="1:11" x14ac:dyDescent="0.25">
      <c r="A489" s="184">
        <v>73036</v>
      </c>
      <c r="B489" s="72" t="s">
        <v>432</v>
      </c>
      <c r="C489" s="74" t="s">
        <v>942</v>
      </c>
      <c r="D489" s="184">
        <v>30</v>
      </c>
      <c r="E489" s="76">
        <v>75</v>
      </c>
      <c r="F489" s="184">
        <v>1708</v>
      </c>
      <c r="G489" s="184">
        <v>100</v>
      </c>
      <c r="H489" s="184">
        <v>7300</v>
      </c>
      <c r="I489" s="173">
        <v>1001</v>
      </c>
      <c r="J489" s="187">
        <v>161</v>
      </c>
      <c r="K489" s="187">
        <v>0</v>
      </c>
    </row>
    <row r="490" spans="1:11" x14ac:dyDescent="0.25">
      <c r="A490" s="184">
        <v>73037</v>
      </c>
      <c r="B490" s="72" t="s">
        <v>444</v>
      </c>
      <c r="C490" s="74" t="s">
        <v>943</v>
      </c>
      <c r="D490" s="184">
        <v>30</v>
      </c>
      <c r="E490" s="76">
        <v>75</v>
      </c>
      <c r="F490" s="184">
        <v>1710</v>
      </c>
      <c r="G490" s="184">
        <v>100</v>
      </c>
      <c r="H490" s="184">
        <v>7300</v>
      </c>
      <c r="I490" s="173">
        <v>1001</v>
      </c>
      <c r="J490" s="187">
        <v>161</v>
      </c>
      <c r="K490" s="187">
        <v>0</v>
      </c>
    </row>
    <row r="491" spans="1:11" x14ac:dyDescent="0.25">
      <c r="A491" s="184">
        <v>73039</v>
      </c>
      <c r="B491" s="72" t="s">
        <v>445</v>
      </c>
      <c r="C491" s="74" t="s">
        <v>944</v>
      </c>
      <c r="D491" s="184">
        <v>30</v>
      </c>
      <c r="E491" s="76">
        <v>75</v>
      </c>
      <c r="F491" s="184">
        <v>1708</v>
      </c>
      <c r="G491" s="184">
        <v>100</v>
      </c>
      <c r="H491" s="184">
        <v>7300</v>
      </c>
      <c r="I491" s="173">
        <v>1001</v>
      </c>
      <c r="J491" s="187">
        <v>161</v>
      </c>
      <c r="K491" s="187">
        <v>0</v>
      </c>
    </row>
    <row r="492" spans="1:11" x14ac:dyDescent="0.25">
      <c r="A492" s="184">
        <v>73040</v>
      </c>
      <c r="B492" s="72" t="s">
        <v>432</v>
      </c>
      <c r="C492" s="74" t="s">
        <v>942</v>
      </c>
      <c r="D492" s="184">
        <v>30</v>
      </c>
      <c r="E492" s="76">
        <v>75</v>
      </c>
      <c r="F492" s="184">
        <v>1708</v>
      </c>
      <c r="G492" s="184">
        <v>100</v>
      </c>
      <c r="H492" s="184">
        <v>7300</v>
      </c>
      <c r="I492" s="173">
        <v>1682</v>
      </c>
      <c r="J492" s="187">
        <v>161</v>
      </c>
      <c r="K492" s="187">
        <v>0</v>
      </c>
    </row>
    <row r="493" spans="1:11" x14ac:dyDescent="0.25">
      <c r="A493" s="184">
        <v>73041</v>
      </c>
      <c r="B493" s="72" t="s">
        <v>446</v>
      </c>
      <c r="C493" s="74" t="s">
        <v>945</v>
      </c>
      <c r="D493" s="184">
        <v>30</v>
      </c>
      <c r="E493" s="76">
        <v>75</v>
      </c>
      <c r="F493" s="184">
        <v>1710</v>
      </c>
      <c r="G493" s="184">
        <v>100</v>
      </c>
      <c r="H493" s="184">
        <v>7300</v>
      </c>
      <c r="I493" s="173">
        <v>1001</v>
      </c>
      <c r="J493" s="187">
        <v>161</v>
      </c>
      <c r="K493" s="187">
        <v>0</v>
      </c>
    </row>
    <row r="494" spans="1:11" x14ac:dyDescent="0.25">
      <c r="A494" s="184">
        <v>73043</v>
      </c>
      <c r="B494" s="72" t="s">
        <v>447</v>
      </c>
      <c r="C494" s="74" t="s">
        <v>448</v>
      </c>
      <c r="D494" s="184">
        <v>30</v>
      </c>
      <c r="E494" s="76">
        <v>75</v>
      </c>
      <c r="F494" s="184">
        <v>1707</v>
      </c>
      <c r="G494" s="184">
        <v>100</v>
      </c>
      <c r="H494" s="184">
        <v>7300</v>
      </c>
      <c r="I494" s="173">
        <v>1001</v>
      </c>
      <c r="J494" s="187">
        <v>161</v>
      </c>
      <c r="K494" s="187">
        <v>0</v>
      </c>
    </row>
    <row r="495" spans="1:11" x14ac:dyDescent="0.25">
      <c r="A495" s="184">
        <v>73044</v>
      </c>
      <c r="B495" s="72" t="s">
        <v>449</v>
      </c>
      <c r="C495" s="74" t="s">
        <v>450</v>
      </c>
      <c r="D495" s="184">
        <v>30</v>
      </c>
      <c r="E495" s="76">
        <v>75</v>
      </c>
      <c r="F495" s="184">
        <v>1707</v>
      </c>
      <c r="G495" s="184">
        <v>100</v>
      </c>
      <c r="H495" s="184">
        <v>7300</v>
      </c>
      <c r="I495" s="173">
        <v>1001</v>
      </c>
      <c r="J495" s="187">
        <v>161</v>
      </c>
      <c r="K495" s="187">
        <v>0</v>
      </c>
    </row>
    <row r="496" spans="1:11" x14ac:dyDescent="0.25">
      <c r="A496" s="184">
        <v>73045</v>
      </c>
      <c r="B496" s="72" t="s">
        <v>451</v>
      </c>
      <c r="C496" s="74" t="s">
        <v>452</v>
      </c>
      <c r="D496" s="184">
        <v>30</v>
      </c>
      <c r="E496" s="76">
        <v>75</v>
      </c>
      <c r="F496" s="184">
        <v>1706</v>
      </c>
      <c r="G496" s="184">
        <v>100</v>
      </c>
      <c r="H496" s="184">
        <v>7300</v>
      </c>
      <c r="I496" s="173">
        <v>1001</v>
      </c>
      <c r="J496" s="187">
        <v>161</v>
      </c>
      <c r="K496" s="187">
        <v>0</v>
      </c>
    </row>
    <row r="497" spans="1:11" x14ac:dyDescent="0.25">
      <c r="A497" s="184">
        <v>73046</v>
      </c>
      <c r="B497" s="72" t="s">
        <v>446</v>
      </c>
      <c r="C497" s="74" t="s">
        <v>946</v>
      </c>
      <c r="D497" s="184">
        <v>30</v>
      </c>
      <c r="E497" s="76">
        <v>75</v>
      </c>
      <c r="F497" s="184">
        <v>1708</v>
      </c>
      <c r="G497" s="184">
        <v>100</v>
      </c>
      <c r="H497" s="184">
        <v>7300</v>
      </c>
      <c r="I497" s="173">
        <v>1001</v>
      </c>
      <c r="J497" s="187">
        <v>161</v>
      </c>
      <c r="K497" s="187">
        <v>0</v>
      </c>
    </row>
    <row r="498" spans="1:11" x14ac:dyDescent="0.25">
      <c r="A498" s="184">
        <v>73048</v>
      </c>
      <c r="B498" s="72" t="s">
        <v>432</v>
      </c>
      <c r="C498" s="74" t="s">
        <v>947</v>
      </c>
      <c r="D498" s="184">
        <v>30</v>
      </c>
      <c r="E498" s="76">
        <v>75</v>
      </c>
      <c r="F498" s="184">
        <v>1708</v>
      </c>
      <c r="G498" s="184">
        <v>100</v>
      </c>
      <c r="H498" s="184">
        <v>7300</v>
      </c>
      <c r="I498" s="173">
        <v>1200</v>
      </c>
      <c r="J498" s="187">
        <v>161</v>
      </c>
      <c r="K498" s="187">
        <v>0</v>
      </c>
    </row>
    <row r="499" spans="1:11" x14ac:dyDescent="0.25">
      <c r="A499" s="184">
        <v>73049</v>
      </c>
      <c r="B499" s="72" t="s">
        <v>446</v>
      </c>
      <c r="C499" s="74" t="s">
        <v>946</v>
      </c>
      <c r="D499" s="184">
        <v>30</v>
      </c>
      <c r="E499" s="76">
        <v>75</v>
      </c>
      <c r="F499" s="184">
        <v>1708</v>
      </c>
      <c r="G499" s="184">
        <v>100</v>
      </c>
      <c r="H499" s="184">
        <v>7300</v>
      </c>
      <c r="I499" s="173">
        <v>11133</v>
      </c>
      <c r="J499" s="187">
        <v>161</v>
      </c>
      <c r="K499" s="187">
        <v>0</v>
      </c>
    </row>
    <row r="500" spans="1:11" x14ac:dyDescent="0.25">
      <c r="A500" s="184">
        <v>73050</v>
      </c>
      <c r="B500" s="72" t="s">
        <v>442</v>
      </c>
      <c r="C500" s="74" t="s">
        <v>1079</v>
      </c>
      <c r="D500" s="184">
        <v>30</v>
      </c>
      <c r="E500" s="76">
        <v>75</v>
      </c>
      <c r="F500" s="184">
        <v>1710</v>
      </c>
      <c r="G500" s="184">
        <v>100</v>
      </c>
      <c r="H500" s="184">
        <v>7300</v>
      </c>
      <c r="I500" s="173">
        <v>1001</v>
      </c>
      <c r="J500" s="187">
        <v>161</v>
      </c>
      <c r="K500" s="187">
        <v>0</v>
      </c>
    </row>
    <row r="501" spans="1:11" x14ac:dyDescent="0.25">
      <c r="A501" s="184">
        <v>73051</v>
      </c>
      <c r="B501" s="72" t="s">
        <v>443</v>
      </c>
      <c r="C501" s="74" t="s">
        <v>1136</v>
      </c>
      <c r="D501" s="184">
        <v>30</v>
      </c>
      <c r="E501" s="76">
        <v>75</v>
      </c>
      <c r="F501" s="184">
        <v>1709</v>
      </c>
      <c r="G501" s="184">
        <v>100</v>
      </c>
      <c r="H501" s="184">
        <v>7300</v>
      </c>
      <c r="I501" s="173">
        <v>1001</v>
      </c>
      <c r="J501" s="187">
        <v>161</v>
      </c>
      <c r="K501" s="187">
        <v>0</v>
      </c>
    </row>
    <row r="502" spans="1:11" x14ac:dyDescent="0.25">
      <c r="A502" s="184">
        <v>73070</v>
      </c>
      <c r="B502" s="72" t="s">
        <v>446</v>
      </c>
      <c r="C502" s="74" t="s">
        <v>946</v>
      </c>
      <c r="D502" s="184">
        <v>30</v>
      </c>
      <c r="E502" s="76">
        <v>75</v>
      </c>
      <c r="F502" s="184">
        <v>1710</v>
      </c>
      <c r="G502" s="184">
        <v>100</v>
      </c>
      <c r="H502" s="184">
        <v>7300</v>
      </c>
      <c r="I502" s="173">
        <v>11187</v>
      </c>
      <c r="J502" s="187">
        <v>161</v>
      </c>
      <c r="K502" s="187">
        <v>0</v>
      </c>
    </row>
    <row r="503" spans="1:11" x14ac:dyDescent="0.25">
      <c r="A503" s="184">
        <v>73072</v>
      </c>
      <c r="B503" s="72" t="s">
        <v>443</v>
      </c>
      <c r="C503" s="74" t="s">
        <v>1136</v>
      </c>
      <c r="D503" s="184">
        <v>30</v>
      </c>
      <c r="E503" s="76">
        <v>75</v>
      </c>
      <c r="F503" s="184">
        <v>1709</v>
      </c>
      <c r="G503" s="184">
        <v>100</v>
      </c>
      <c r="H503" s="184">
        <v>7300</v>
      </c>
      <c r="I503" s="173">
        <v>11187</v>
      </c>
      <c r="J503" s="187">
        <v>161</v>
      </c>
      <c r="K503" s="187">
        <v>0</v>
      </c>
    </row>
    <row r="504" spans="1:11" x14ac:dyDescent="0.25">
      <c r="A504" s="184">
        <v>73073</v>
      </c>
      <c r="B504" s="72" t="s">
        <v>443</v>
      </c>
      <c r="C504" s="74" t="s">
        <v>1136</v>
      </c>
      <c r="D504" s="184">
        <v>30</v>
      </c>
      <c r="E504" s="76">
        <v>75</v>
      </c>
      <c r="F504" s="184">
        <v>1709</v>
      </c>
      <c r="G504" s="184">
        <v>443</v>
      </c>
      <c r="H504" s="184">
        <v>7300</v>
      </c>
      <c r="I504" s="173">
        <v>449013</v>
      </c>
      <c r="J504" s="187">
        <v>161</v>
      </c>
      <c r="K504" s="187">
        <v>0</v>
      </c>
    </row>
    <row r="505" spans="1:11" x14ac:dyDescent="0.25">
      <c r="A505" s="184">
        <v>73088</v>
      </c>
      <c r="B505" s="72" t="s">
        <v>427</v>
      </c>
      <c r="C505" s="74" t="s">
        <v>930</v>
      </c>
      <c r="D505" s="184">
        <v>14</v>
      </c>
      <c r="E505" s="76">
        <v>550</v>
      </c>
      <c r="F505" s="184">
        <v>1701</v>
      </c>
      <c r="G505" s="184">
        <v>100</v>
      </c>
      <c r="H505" s="184">
        <v>7300</v>
      </c>
      <c r="I505" s="173">
        <v>1735</v>
      </c>
      <c r="J505" s="187">
        <v>111</v>
      </c>
      <c r="K505" s="187">
        <v>0</v>
      </c>
    </row>
    <row r="506" spans="1:11" x14ac:dyDescent="0.25">
      <c r="A506" s="184">
        <v>73089</v>
      </c>
      <c r="B506" s="72" t="s">
        <v>433</v>
      </c>
      <c r="C506" s="74" t="s">
        <v>931</v>
      </c>
      <c r="D506" s="184">
        <v>17</v>
      </c>
      <c r="E506" s="76">
        <v>550</v>
      </c>
      <c r="F506" s="184">
        <v>1703</v>
      </c>
      <c r="G506" s="184">
        <v>100</v>
      </c>
      <c r="H506" s="184">
        <v>7300</v>
      </c>
      <c r="I506" s="173">
        <v>1735</v>
      </c>
      <c r="J506" s="187">
        <v>111</v>
      </c>
      <c r="K506" s="187">
        <v>0</v>
      </c>
    </row>
    <row r="507" spans="1:11" x14ac:dyDescent="0.25">
      <c r="A507" s="184">
        <v>73090</v>
      </c>
      <c r="B507" s="72" t="s">
        <v>441</v>
      </c>
      <c r="C507" s="74" t="s">
        <v>939</v>
      </c>
      <c r="D507" s="184">
        <v>30</v>
      </c>
      <c r="E507" s="76">
        <v>550</v>
      </c>
      <c r="F507" s="184">
        <v>1705</v>
      </c>
      <c r="G507" s="184">
        <v>100</v>
      </c>
      <c r="H507" s="184">
        <v>7300</v>
      </c>
      <c r="I507" s="173">
        <v>1735</v>
      </c>
      <c r="J507" s="187">
        <v>161</v>
      </c>
      <c r="K507" s="187">
        <v>0</v>
      </c>
    </row>
    <row r="508" spans="1:11" x14ac:dyDescent="0.25">
      <c r="A508" s="184">
        <v>74002</v>
      </c>
      <c r="B508" s="72" t="s">
        <v>453</v>
      </c>
      <c r="C508" s="74" t="s">
        <v>454</v>
      </c>
      <c r="D508" s="184">
        <v>51</v>
      </c>
      <c r="E508" s="76">
        <v>520</v>
      </c>
      <c r="F508" s="184">
        <v>2002</v>
      </c>
      <c r="G508" s="184">
        <v>100</v>
      </c>
      <c r="H508" s="184">
        <v>7400</v>
      </c>
      <c r="I508" s="173">
        <v>1001</v>
      </c>
      <c r="J508" s="187">
        <v>111</v>
      </c>
      <c r="K508" s="187">
        <v>0</v>
      </c>
    </row>
    <row r="509" spans="1:11" x14ac:dyDescent="0.25">
      <c r="A509" s="184">
        <v>74005</v>
      </c>
      <c r="B509" s="72" t="s">
        <v>948</v>
      </c>
      <c r="C509" s="74" t="s">
        <v>949</v>
      </c>
      <c r="D509" s="184">
        <v>53</v>
      </c>
      <c r="E509" s="76">
        <v>520</v>
      </c>
      <c r="F509" s="184">
        <v>2002</v>
      </c>
      <c r="G509" s="184">
        <v>100</v>
      </c>
      <c r="H509" s="184">
        <v>7400</v>
      </c>
      <c r="I509" s="173">
        <v>1001</v>
      </c>
      <c r="J509" s="187">
        <v>111</v>
      </c>
      <c r="K509" s="187">
        <v>0</v>
      </c>
    </row>
    <row r="510" spans="1:11" x14ac:dyDescent="0.25">
      <c r="A510" s="184">
        <v>74006</v>
      </c>
      <c r="B510" s="72" t="s">
        <v>455</v>
      </c>
      <c r="C510" s="74" t="s">
        <v>456</v>
      </c>
      <c r="D510" s="184">
        <v>55</v>
      </c>
      <c r="E510" s="76">
        <v>530</v>
      </c>
      <c r="F510" s="184">
        <v>2002</v>
      </c>
      <c r="G510" s="184">
        <v>100</v>
      </c>
      <c r="H510" s="184">
        <v>7400</v>
      </c>
      <c r="I510" s="173">
        <v>1001</v>
      </c>
      <c r="J510" s="187">
        <v>181</v>
      </c>
      <c r="K510" s="187">
        <v>0</v>
      </c>
    </row>
    <row r="511" spans="1:11" x14ac:dyDescent="0.25">
      <c r="A511" s="184">
        <v>74007</v>
      </c>
      <c r="B511" s="72" t="s">
        <v>457</v>
      </c>
      <c r="C511" s="74" t="s">
        <v>950</v>
      </c>
      <c r="D511" s="184">
        <v>55</v>
      </c>
      <c r="E511" s="76">
        <v>530</v>
      </c>
      <c r="F511" s="184">
        <v>2002</v>
      </c>
      <c r="G511" s="184">
        <v>100</v>
      </c>
      <c r="H511" s="184">
        <v>7400</v>
      </c>
      <c r="I511" s="173">
        <v>1001</v>
      </c>
      <c r="J511" s="187">
        <v>181</v>
      </c>
      <c r="K511" s="187">
        <v>0</v>
      </c>
    </row>
    <row r="512" spans="1:11" x14ac:dyDescent="0.25">
      <c r="A512" s="184">
        <v>74030</v>
      </c>
      <c r="B512" s="72" t="s">
        <v>350</v>
      </c>
      <c r="C512" s="74" t="s">
        <v>906</v>
      </c>
      <c r="D512" s="184">
        <v>57</v>
      </c>
      <c r="E512" s="76">
        <v>540</v>
      </c>
      <c r="F512" s="184">
        <v>2200</v>
      </c>
      <c r="G512" s="184">
        <v>100</v>
      </c>
      <c r="H512" s="184">
        <v>7400</v>
      </c>
      <c r="I512" s="173">
        <v>1001</v>
      </c>
      <c r="J512" s="187">
        <v>161</v>
      </c>
      <c r="K512" s="187">
        <v>0</v>
      </c>
    </row>
    <row r="513" spans="1:11" x14ac:dyDescent="0.25">
      <c r="A513" s="184">
        <v>74034</v>
      </c>
      <c r="B513" s="72" t="s">
        <v>877</v>
      </c>
      <c r="C513" s="74" t="s">
        <v>878</v>
      </c>
      <c r="D513" s="184">
        <v>57</v>
      </c>
      <c r="E513" s="76">
        <v>540</v>
      </c>
      <c r="F513" s="184">
        <v>2200</v>
      </c>
      <c r="G513" s="184">
        <v>100</v>
      </c>
      <c r="H513" s="184">
        <v>7400</v>
      </c>
      <c r="I513" s="173">
        <v>1001</v>
      </c>
      <c r="J513" s="187">
        <v>161</v>
      </c>
      <c r="K513" s="187">
        <v>0</v>
      </c>
    </row>
    <row r="514" spans="1:11" x14ac:dyDescent="0.25">
      <c r="A514" s="184">
        <v>74035</v>
      </c>
      <c r="B514" s="72" t="s">
        <v>913</v>
      </c>
      <c r="C514" s="74" t="s">
        <v>914</v>
      </c>
      <c r="D514" s="184">
        <v>57</v>
      </c>
      <c r="E514" s="76">
        <v>540</v>
      </c>
      <c r="F514" s="184">
        <v>2200</v>
      </c>
      <c r="G514" s="184">
        <v>100</v>
      </c>
      <c r="H514" s="184">
        <v>7400</v>
      </c>
      <c r="I514" s="173">
        <v>1001</v>
      </c>
      <c r="J514" s="187">
        <v>161</v>
      </c>
      <c r="K514" s="187">
        <v>0</v>
      </c>
    </row>
    <row r="515" spans="1:11" x14ac:dyDescent="0.25">
      <c r="A515" s="184">
        <v>74036</v>
      </c>
      <c r="B515" s="72" t="s">
        <v>458</v>
      </c>
      <c r="C515" s="74" t="s">
        <v>459</v>
      </c>
      <c r="D515" s="184">
        <v>57</v>
      </c>
      <c r="E515" s="76">
        <v>540</v>
      </c>
      <c r="F515" s="184">
        <v>2210</v>
      </c>
      <c r="G515" s="184">
        <v>100</v>
      </c>
      <c r="H515" s="184">
        <v>7400</v>
      </c>
      <c r="I515" s="173">
        <v>1001</v>
      </c>
      <c r="J515" s="187">
        <v>161</v>
      </c>
      <c r="K515" s="187">
        <v>0</v>
      </c>
    </row>
    <row r="516" spans="1:11" x14ac:dyDescent="0.25">
      <c r="A516" s="184">
        <v>74037</v>
      </c>
      <c r="B516" s="72" t="s">
        <v>460</v>
      </c>
      <c r="C516" s="74" t="s">
        <v>461</v>
      </c>
      <c r="D516" s="184">
        <v>29</v>
      </c>
      <c r="E516" s="76">
        <v>540</v>
      </c>
      <c r="F516" s="184">
        <v>2210</v>
      </c>
      <c r="G516" s="184">
        <v>100</v>
      </c>
      <c r="H516" s="184">
        <v>7400</v>
      </c>
      <c r="I516" s="173">
        <v>1001</v>
      </c>
      <c r="J516" s="187">
        <v>161</v>
      </c>
      <c r="K516" s="187">
        <v>0</v>
      </c>
    </row>
    <row r="517" spans="1:11" x14ac:dyDescent="0.25">
      <c r="A517" s="184">
        <v>74038</v>
      </c>
      <c r="B517" s="72" t="s">
        <v>462</v>
      </c>
      <c r="C517" s="74" t="s">
        <v>463</v>
      </c>
      <c r="D517" s="184">
        <v>57</v>
      </c>
      <c r="E517" s="76">
        <v>540</v>
      </c>
      <c r="F517" s="184">
        <v>2200</v>
      </c>
      <c r="G517" s="184">
        <v>100</v>
      </c>
      <c r="H517" s="184">
        <v>7400</v>
      </c>
      <c r="I517" s="173">
        <v>1001</v>
      </c>
      <c r="J517" s="187">
        <v>161</v>
      </c>
      <c r="K517" s="187">
        <v>0</v>
      </c>
    </row>
    <row r="518" spans="1:11" x14ac:dyDescent="0.25">
      <c r="A518" s="184">
        <v>74039</v>
      </c>
      <c r="B518" s="72" t="s">
        <v>464</v>
      </c>
      <c r="C518" s="74" t="s">
        <v>465</v>
      </c>
      <c r="D518" s="184">
        <v>57</v>
      </c>
      <c r="E518" s="76">
        <v>540</v>
      </c>
      <c r="F518" s="184">
        <v>2200</v>
      </c>
      <c r="G518" s="184">
        <v>100</v>
      </c>
      <c r="H518" s="184">
        <v>7400</v>
      </c>
      <c r="I518" s="173">
        <v>1001</v>
      </c>
      <c r="J518" s="187">
        <v>161</v>
      </c>
      <c r="K518" s="187">
        <v>0</v>
      </c>
    </row>
    <row r="519" spans="1:11" x14ac:dyDescent="0.25">
      <c r="A519" s="184">
        <v>74043</v>
      </c>
      <c r="B519" s="72" t="s">
        <v>466</v>
      </c>
      <c r="C519" s="74" t="s">
        <v>467</v>
      </c>
      <c r="D519" s="184">
        <v>29</v>
      </c>
      <c r="E519" s="76">
        <v>540</v>
      </c>
      <c r="F519" s="184">
        <v>2210</v>
      </c>
      <c r="G519" s="184">
        <v>100</v>
      </c>
      <c r="H519" s="184">
        <v>7400</v>
      </c>
      <c r="I519" s="173">
        <v>1001</v>
      </c>
      <c r="J519" s="187">
        <v>161</v>
      </c>
      <c r="K519" s="187">
        <v>0</v>
      </c>
    </row>
    <row r="520" spans="1:11" x14ac:dyDescent="0.25">
      <c r="A520" s="184">
        <v>74083</v>
      </c>
      <c r="B520" s="72" t="s">
        <v>468</v>
      </c>
      <c r="C520" s="74" t="s">
        <v>469</v>
      </c>
      <c r="D520" s="184">
        <v>55</v>
      </c>
      <c r="E520" s="76">
        <v>530</v>
      </c>
      <c r="F520" s="184">
        <v>2050</v>
      </c>
      <c r="G520" s="184">
        <v>100</v>
      </c>
      <c r="H520" s="184">
        <v>7400</v>
      </c>
      <c r="I520" s="173">
        <v>1001</v>
      </c>
      <c r="J520" s="187">
        <v>181</v>
      </c>
      <c r="K520" s="187">
        <v>0</v>
      </c>
    </row>
    <row r="521" spans="1:11" x14ac:dyDescent="0.25">
      <c r="A521" s="184">
        <v>74086</v>
      </c>
      <c r="B521" s="72" t="s">
        <v>470</v>
      </c>
      <c r="C521" s="74" t="s">
        <v>471</v>
      </c>
      <c r="D521" s="184">
        <v>29</v>
      </c>
      <c r="E521" s="76">
        <v>530</v>
      </c>
      <c r="F521" s="184">
        <v>2050</v>
      </c>
      <c r="G521" s="184">
        <v>100</v>
      </c>
      <c r="H521" s="184">
        <v>7400</v>
      </c>
      <c r="I521" s="173">
        <v>1001</v>
      </c>
      <c r="J521" s="187">
        <v>181</v>
      </c>
      <c r="K521" s="187">
        <v>0</v>
      </c>
    </row>
    <row r="522" spans="1:11" x14ac:dyDescent="0.25">
      <c r="A522" s="184">
        <v>74087</v>
      </c>
      <c r="B522" s="72" t="s">
        <v>472</v>
      </c>
      <c r="C522" s="74" t="s">
        <v>473</v>
      </c>
      <c r="D522" s="184">
        <v>55</v>
      </c>
      <c r="E522" s="76">
        <v>530</v>
      </c>
      <c r="F522" s="184">
        <v>2210</v>
      </c>
      <c r="G522" s="184">
        <v>100</v>
      </c>
      <c r="H522" s="184">
        <v>7400</v>
      </c>
      <c r="I522" s="173">
        <v>1001</v>
      </c>
      <c r="J522" s="187">
        <v>181</v>
      </c>
      <c r="K522" s="187">
        <v>0</v>
      </c>
    </row>
    <row r="523" spans="1:11" x14ac:dyDescent="0.25">
      <c r="A523" s="184">
        <v>74088</v>
      </c>
      <c r="B523" s="72" t="s">
        <v>474</v>
      </c>
      <c r="C523" s="74" t="s">
        <v>475</v>
      </c>
      <c r="D523" s="184">
        <v>55</v>
      </c>
      <c r="E523" s="76">
        <v>530</v>
      </c>
      <c r="F523" s="184">
        <v>2210</v>
      </c>
      <c r="G523" s="184">
        <v>100</v>
      </c>
      <c r="H523" s="184">
        <v>7400</v>
      </c>
      <c r="I523" s="173">
        <v>1001</v>
      </c>
      <c r="J523" s="187">
        <v>181</v>
      </c>
      <c r="K523" s="187">
        <v>0</v>
      </c>
    </row>
    <row r="524" spans="1:11" x14ac:dyDescent="0.25">
      <c r="A524" s="184">
        <v>74137</v>
      </c>
      <c r="B524" s="72" t="s">
        <v>460</v>
      </c>
      <c r="C524" s="74" t="s">
        <v>461</v>
      </c>
      <c r="D524" s="184">
        <v>29</v>
      </c>
      <c r="E524" s="76">
        <v>530</v>
      </c>
      <c r="F524" s="184">
        <v>2050</v>
      </c>
      <c r="G524" s="184">
        <v>100</v>
      </c>
      <c r="H524" s="184">
        <v>7400</v>
      </c>
      <c r="I524" s="173">
        <v>1001</v>
      </c>
      <c r="J524" s="187">
        <v>161</v>
      </c>
      <c r="K524" s="187">
        <v>0</v>
      </c>
    </row>
    <row r="525" spans="1:11" x14ac:dyDescent="0.25">
      <c r="A525" s="184">
        <v>75000</v>
      </c>
      <c r="B525" s="72" t="s">
        <v>476</v>
      </c>
      <c r="C525" s="74" t="s">
        <v>477</v>
      </c>
      <c r="D525" s="184">
        <v>51</v>
      </c>
      <c r="E525" s="76">
        <v>520</v>
      </c>
      <c r="F525" s="184">
        <v>2002</v>
      </c>
      <c r="G525" s="184">
        <v>100</v>
      </c>
      <c r="H525" s="184">
        <v>7500</v>
      </c>
      <c r="I525" s="173">
        <v>1001</v>
      </c>
      <c r="J525" s="187">
        <v>111</v>
      </c>
      <c r="K525" s="187">
        <v>0</v>
      </c>
    </row>
    <row r="526" spans="1:11" x14ac:dyDescent="0.25">
      <c r="A526" s="184">
        <v>75004</v>
      </c>
      <c r="B526" s="72" t="s">
        <v>478</v>
      </c>
      <c r="C526" s="74" t="s">
        <v>479</v>
      </c>
      <c r="D526" s="184">
        <v>53</v>
      </c>
      <c r="E526" s="76">
        <v>520</v>
      </c>
      <c r="F526" s="184">
        <v>2002</v>
      </c>
      <c r="G526" s="184">
        <v>100</v>
      </c>
      <c r="H526" s="184">
        <v>7500</v>
      </c>
      <c r="I526" s="173">
        <v>1001</v>
      </c>
      <c r="J526" s="187">
        <v>111</v>
      </c>
      <c r="K526" s="187">
        <v>0</v>
      </c>
    </row>
    <row r="527" spans="1:11" x14ac:dyDescent="0.25">
      <c r="A527" s="184">
        <v>75008</v>
      </c>
      <c r="B527" s="72" t="s">
        <v>480</v>
      </c>
      <c r="C527" s="74" t="s">
        <v>481</v>
      </c>
      <c r="D527" s="184">
        <v>53</v>
      </c>
      <c r="E527" s="76">
        <v>520</v>
      </c>
      <c r="F527" s="184">
        <v>2002</v>
      </c>
      <c r="G527" s="184">
        <v>100</v>
      </c>
      <c r="H527" s="184">
        <v>7500</v>
      </c>
      <c r="I527" s="173">
        <v>1001</v>
      </c>
      <c r="J527" s="187">
        <v>111</v>
      </c>
      <c r="K527" s="187">
        <v>0</v>
      </c>
    </row>
    <row r="528" spans="1:11" x14ac:dyDescent="0.25">
      <c r="A528" s="184">
        <v>75009</v>
      </c>
      <c r="B528" s="72" t="s">
        <v>831</v>
      </c>
      <c r="C528" s="74" t="s">
        <v>951</v>
      </c>
      <c r="D528" s="184">
        <v>53</v>
      </c>
      <c r="E528" s="76">
        <v>520</v>
      </c>
      <c r="F528" s="184">
        <v>2002</v>
      </c>
      <c r="G528" s="184">
        <v>100</v>
      </c>
      <c r="H528" s="184">
        <v>7500</v>
      </c>
      <c r="I528" s="173">
        <v>1001</v>
      </c>
      <c r="J528" s="187">
        <v>111</v>
      </c>
      <c r="K528" s="187">
        <v>0</v>
      </c>
    </row>
    <row r="529" spans="1:11" x14ac:dyDescent="0.25">
      <c r="A529" s="184">
        <v>75010</v>
      </c>
      <c r="B529" s="72" t="s">
        <v>482</v>
      </c>
      <c r="C529" s="74" t="s">
        <v>483</v>
      </c>
      <c r="D529" s="184">
        <v>53</v>
      </c>
      <c r="E529" s="76">
        <v>520</v>
      </c>
      <c r="F529" s="184">
        <v>2002</v>
      </c>
      <c r="G529" s="184">
        <v>100</v>
      </c>
      <c r="H529" s="184">
        <v>7500</v>
      </c>
      <c r="I529" s="173">
        <v>1001</v>
      </c>
      <c r="J529" s="187">
        <v>111</v>
      </c>
      <c r="K529" s="187">
        <v>0</v>
      </c>
    </row>
    <row r="530" spans="1:11" x14ac:dyDescent="0.25">
      <c r="A530" s="184">
        <v>75020</v>
      </c>
      <c r="B530" s="72" t="s">
        <v>1052</v>
      </c>
      <c r="C530" s="74" t="s">
        <v>1053</v>
      </c>
      <c r="D530" s="184">
        <v>55</v>
      </c>
      <c r="E530" s="76">
        <v>530</v>
      </c>
      <c r="F530" s="184">
        <v>2210</v>
      </c>
      <c r="G530" s="184">
        <v>100</v>
      </c>
      <c r="H530" s="184">
        <v>7500</v>
      </c>
      <c r="I530" s="173">
        <v>1001</v>
      </c>
      <c r="J530" s="187">
        <v>181</v>
      </c>
      <c r="K530" s="187">
        <v>0</v>
      </c>
    </row>
    <row r="531" spans="1:11" x14ac:dyDescent="0.25">
      <c r="A531" s="184">
        <v>75025</v>
      </c>
      <c r="B531" s="72" t="s">
        <v>1137</v>
      </c>
      <c r="C531" s="74" t="s">
        <v>1138</v>
      </c>
      <c r="D531" s="184">
        <v>55</v>
      </c>
      <c r="E531" s="76">
        <v>530</v>
      </c>
      <c r="F531" s="184">
        <v>2050</v>
      </c>
      <c r="G531" s="184">
        <v>100</v>
      </c>
      <c r="H531" s="184">
        <v>7500</v>
      </c>
      <c r="I531" s="173">
        <v>1001</v>
      </c>
      <c r="J531" s="187">
        <v>181</v>
      </c>
      <c r="K531" s="187">
        <v>0</v>
      </c>
    </row>
    <row r="532" spans="1:11" x14ac:dyDescent="0.25">
      <c r="A532" s="184">
        <v>75030</v>
      </c>
      <c r="B532" s="72" t="s">
        <v>350</v>
      </c>
      <c r="C532" s="74" t="s">
        <v>906</v>
      </c>
      <c r="D532" s="184">
        <v>57</v>
      </c>
      <c r="E532" s="76">
        <v>540</v>
      </c>
      <c r="F532" s="184">
        <v>2200</v>
      </c>
      <c r="G532" s="184">
        <v>100</v>
      </c>
      <c r="H532" s="184">
        <v>7500</v>
      </c>
      <c r="I532" s="173">
        <v>1001</v>
      </c>
      <c r="J532" s="187">
        <v>161</v>
      </c>
      <c r="K532" s="187">
        <v>0</v>
      </c>
    </row>
    <row r="533" spans="1:11" x14ac:dyDescent="0.25">
      <c r="A533" s="184">
        <v>75032</v>
      </c>
      <c r="B533" s="72" t="s">
        <v>1049</v>
      </c>
      <c r="C533" s="74" t="s">
        <v>1050</v>
      </c>
      <c r="D533" s="184">
        <v>57</v>
      </c>
      <c r="E533" s="76">
        <v>540</v>
      </c>
      <c r="F533" s="184">
        <v>2200</v>
      </c>
      <c r="G533" s="184">
        <v>100</v>
      </c>
      <c r="H533" s="184">
        <v>7500</v>
      </c>
      <c r="I533" s="173">
        <v>1001</v>
      </c>
      <c r="J533" s="187">
        <v>161</v>
      </c>
      <c r="K533" s="187">
        <v>0</v>
      </c>
    </row>
    <row r="534" spans="1:11" x14ac:dyDescent="0.25">
      <c r="A534" s="184">
        <v>75035</v>
      </c>
      <c r="B534" s="72" t="s">
        <v>1139</v>
      </c>
      <c r="C534" s="74" t="s">
        <v>1140</v>
      </c>
      <c r="D534" s="184">
        <v>55</v>
      </c>
      <c r="E534" s="76">
        <v>530</v>
      </c>
      <c r="F534" s="184">
        <v>2050</v>
      </c>
      <c r="G534" s="184">
        <v>100</v>
      </c>
      <c r="H534" s="184">
        <v>7500</v>
      </c>
      <c r="I534" s="173">
        <v>1001</v>
      </c>
      <c r="J534" s="187">
        <v>181</v>
      </c>
      <c r="K534" s="187">
        <v>0</v>
      </c>
    </row>
    <row r="535" spans="1:11" x14ac:dyDescent="0.25">
      <c r="A535" s="184">
        <v>75036</v>
      </c>
      <c r="B535" s="72" t="s">
        <v>484</v>
      </c>
      <c r="C535" s="74" t="s">
        <v>485</v>
      </c>
      <c r="D535" s="184">
        <v>57</v>
      </c>
      <c r="E535" s="76">
        <v>540</v>
      </c>
      <c r="F535" s="184">
        <v>2200</v>
      </c>
      <c r="G535" s="184">
        <v>100</v>
      </c>
      <c r="H535" s="184">
        <v>7500</v>
      </c>
      <c r="I535" s="173">
        <v>1001</v>
      </c>
      <c r="J535" s="187">
        <v>161</v>
      </c>
      <c r="K535" s="187">
        <v>0</v>
      </c>
    </row>
    <row r="536" spans="1:11" x14ac:dyDescent="0.25">
      <c r="A536" s="184">
        <v>75037</v>
      </c>
      <c r="B536" s="72" t="s">
        <v>486</v>
      </c>
      <c r="C536" s="74" t="s">
        <v>487</v>
      </c>
      <c r="D536" s="184">
        <v>57</v>
      </c>
      <c r="E536" s="76">
        <v>540</v>
      </c>
      <c r="F536" s="184">
        <v>2200</v>
      </c>
      <c r="G536" s="184">
        <v>100</v>
      </c>
      <c r="H536" s="184">
        <v>7500</v>
      </c>
      <c r="I536" s="173">
        <v>1001</v>
      </c>
      <c r="J536" s="187">
        <v>161</v>
      </c>
      <c r="K536" s="187">
        <v>0</v>
      </c>
    </row>
    <row r="537" spans="1:11" x14ac:dyDescent="0.25">
      <c r="A537" s="184">
        <v>75038</v>
      </c>
      <c r="B537" s="72" t="s">
        <v>488</v>
      </c>
      <c r="C537" s="74" t="s">
        <v>952</v>
      </c>
      <c r="D537" s="184">
        <v>57</v>
      </c>
      <c r="E537" s="76">
        <v>540</v>
      </c>
      <c r="F537" s="184">
        <v>2200</v>
      </c>
      <c r="G537" s="184">
        <v>100</v>
      </c>
      <c r="H537" s="184">
        <v>7500</v>
      </c>
      <c r="I537" s="173">
        <v>1001</v>
      </c>
      <c r="J537" s="187">
        <v>161</v>
      </c>
      <c r="K537" s="187">
        <v>0</v>
      </c>
    </row>
    <row r="538" spans="1:11" x14ac:dyDescent="0.25">
      <c r="A538" s="184">
        <v>75039</v>
      </c>
      <c r="B538" s="72" t="s">
        <v>270</v>
      </c>
      <c r="C538" s="74" t="s">
        <v>908</v>
      </c>
      <c r="D538" s="184">
        <v>57</v>
      </c>
      <c r="E538" s="76">
        <v>540</v>
      </c>
      <c r="F538" s="184">
        <v>2200</v>
      </c>
      <c r="G538" s="184">
        <v>100</v>
      </c>
      <c r="H538" s="184">
        <v>7500</v>
      </c>
      <c r="I538" s="173">
        <v>1001</v>
      </c>
      <c r="J538" s="187">
        <v>161</v>
      </c>
      <c r="K538" s="187">
        <v>0</v>
      </c>
    </row>
    <row r="539" spans="1:11" x14ac:dyDescent="0.25">
      <c r="A539" s="184">
        <v>75040</v>
      </c>
      <c r="B539" s="72" t="s">
        <v>270</v>
      </c>
      <c r="C539" s="74" t="s">
        <v>908</v>
      </c>
      <c r="D539" s="184">
        <v>57</v>
      </c>
      <c r="E539" s="76">
        <v>540</v>
      </c>
      <c r="F539" s="184">
        <v>2200</v>
      </c>
      <c r="G539" s="184">
        <v>100</v>
      </c>
      <c r="H539" s="184">
        <v>7500</v>
      </c>
      <c r="I539" s="173">
        <v>1227</v>
      </c>
      <c r="J539" s="187">
        <v>161</v>
      </c>
      <c r="K539" s="187">
        <v>0</v>
      </c>
    </row>
    <row r="540" spans="1:11" x14ac:dyDescent="0.25">
      <c r="A540" s="184">
        <v>75043</v>
      </c>
      <c r="B540" s="72" t="s">
        <v>877</v>
      </c>
      <c r="C540" s="74" t="s">
        <v>878</v>
      </c>
      <c r="D540" s="184">
        <v>57</v>
      </c>
      <c r="E540" s="76">
        <v>540</v>
      </c>
      <c r="F540" s="184">
        <v>2200</v>
      </c>
      <c r="G540" s="184">
        <v>100</v>
      </c>
      <c r="H540" s="184">
        <v>7500</v>
      </c>
      <c r="I540" s="173">
        <v>1001</v>
      </c>
      <c r="J540" s="187">
        <v>161</v>
      </c>
      <c r="K540" s="187">
        <v>0</v>
      </c>
    </row>
    <row r="541" spans="1:11" x14ac:dyDescent="0.25">
      <c r="A541" s="184">
        <v>75048</v>
      </c>
      <c r="B541" s="72" t="s">
        <v>490</v>
      </c>
      <c r="C541" s="74" t="s">
        <v>491</v>
      </c>
      <c r="D541" s="184">
        <v>57</v>
      </c>
      <c r="E541" s="76">
        <v>540</v>
      </c>
      <c r="F541" s="184">
        <v>2200</v>
      </c>
      <c r="G541" s="184">
        <v>100</v>
      </c>
      <c r="H541" s="184">
        <v>7500</v>
      </c>
      <c r="I541" s="173">
        <v>1001</v>
      </c>
      <c r="J541" s="187">
        <v>161</v>
      </c>
      <c r="K541" s="187">
        <v>0</v>
      </c>
    </row>
    <row r="542" spans="1:11" x14ac:dyDescent="0.25">
      <c r="A542" s="184">
        <v>75049</v>
      </c>
      <c r="B542" s="72" t="s">
        <v>492</v>
      </c>
      <c r="C542" s="74" t="s">
        <v>953</v>
      </c>
      <c r="D542" s="184">
        <v>57</v>
      </c>
      <c r="E542" s="76">
        <v>540</v>
      </c>
      <c r="F542" s="184">
        <v>2200</v>
      </c>
      <c r="G542" s="184">
        <v>100</v>
      </c>
      <c r="H542" s="184">
        <v>7500</v>
      </c>
      <c r="I542" s="173">
        <v>1001</v>
      </c>
      <c r="J542" s="187">
        <v>161</v>
      </c>
      <c r="K542" s="187">
        <v>0</v>
      </c>
    </row>
    <row r="543" spans="1:11" x14ac:dyDescent="0.25">
      <c r="A543" s="184">
        <v>75050</v>
      </c>
      <c r="B543" s="72" t="s">
        <v>749</v>
      </c>
      <c r="C543" s="74" t="s">
        <v>954</v>
      </c>
      <c r="D543" s="184">
        <v>57</v>
      </c>
      <c r="E543" s="76">
        <v>540</v>
      </c>
      <c r="F543" s="184">
        <v>2200</v>
      </c>
      <c r="G543" s="184">
        <v>100</v>
      </c>
      <c r="H543" s="184">
        <v>7500</v>
      </c>
      <c r="I543" s="173">
        <v>1001</v>
      </c>
      <c r="J543" s="187">
        <v>161</v>
      </c>
      <c r="K543" s="187">
        <v>0</v>
      </c>
    </row>
    <row r="544" spans="1:11" x14ac:dyDescent="0.25">
      <c r="A544" s="184">
        <v>75051</v>
      </c>
      <c r="B544" s="72" t="s">
        <v>493</v>
      </c>
      <c r="C544" s="74" t="s">
        <v>494</v>
      </c>
      <c r="D544" s="184">
        <v>57</v>
      </c>
      <c r="E544" s="76">
        <v>540</v>
      </c>
      <c r="F544" s="184">
        <v>2200</v>
      </c>
      <c r="G544" s="184">
        <v>100</v>
      </c>
      <c r="H544" s="184">
        <v>7500</v>
      </c>
      <c r="I544" s="173">
        <v>1001</v>
      </c>
      <c r="J544" s="187">
        <v>161</v>
      </c>
      <c r="K544" s="187">
        <v>0</v>
      </c>
    </row>
    <row r="545" spans="1:11" x14ac:dyDescent="0.25">
      <c r="A545" s="184">
        <v>75052</v>
      </c>
      <c r="B545" s="72" t="s">
        <v>493</v>
      </c>
      <c r="C545" s="74" t="s">
        <v>494</v>
      </c>
      <c r="D545" s="184">
        <v>57</v>
      </c>
      <c r="E545" s="76">
        <v>540</v>
      </c>
      <c r="F545" s="184">
        <v>2200</v>
      </c>
      <c r="G545" s="184">
        <v>410</v>
      </c>
      <c r="H545" s="184">
        <v>7500</v>
      </c>
      <c r="I545" s="173">
        <v>1001</v>
      </c>
      <c r="J545" s="187">
        <v>161</v>
      </c>
      <c r="K545" s="187">
        <v>0</v>
      </c>
    </row>
    <row r="546" spans="1:11" x14ac:dyDescent="0.25">
      <c r="A546" s="184">
        <v>75053</v>
      </c>
      <c r="B546" s="72" t="s">
        <v>495</v>
      </c>
      <c r="C546" s="132" t="s">
        <v>496</v>
      </c>
      <c r="D546" s="184">
        <v>57</v>
      </c>
      <c r="E546" s="133">
        <v>540</v>
      </c>
      <c r="F546" s="184">
        <v>2200</v>
      </c>
      <c r="G546" s="184">
        <v>100</v>
      </c>
      <c r="H546" s="184">
        <v>7500</v>
      </c>
      <c r="I546" s="173">
        <v>1001</v>
      </c>
      <c r="J546" s="187">
        <v>161</v>
      </c>
      <c r="K546" s="187">
        <v>0</v>
      </c>
    </row>
    <row r="547" spans="1:11" x14ac:dyDescent="0.25">
      <c r="A547" s="184">
        <v>75054</v>
      </c>
      <c r="B547" s="72" t="s">
        <v>749</v>
      </c>
      <c r="C547" s="74" t="s">
        <v>954</v>
      </c>
      <c r="D547" s="184">
        <v>57</v>
      </c>
      <c r="E547" s="76">
        <v>540</v>
      </c>
      <c r="F547" s="184">
        <v>2200</v>
      </c>
      <c r="G547" s="184">
        <v>425</v>
      </c>
      <c r="H547" s="184">
        <v>7500</v>
      </c>
      <c r="I547" s="173">
        <v>418096</v>
      </c>
      <c r="J547" s="187">
        <v>161</v>
      </c>
      <c r="K547" s="187">
        <v>0</v>
      </c>
    </row>
    <row r="548" spans="1:11" x14ac:dyDescent="0.25">
      <c r="A548" s="184">
        <v>75055</v>
      </c>
      <c r="B548" s="72" t="s">
        <v>749</v>
      </c>
      <c r="C548" s="132" t="s">
        <v>954</v>
      </c>
      <c r="D548" s="184">
        <v>57</v>
      </c>
      <c r="E548" s="133">
        <v>540</v>
      </c>
      <c r="F548" s="184">
        <v>2200</v>
      </c>
      <c r="G548" s="184">
        <v>443</v>
      </c>
      <c r="H548" s="184">
        <v>7500</v>
      </c>
      <c r="I548" s="173">
        <v>449011</v>
      </c>
      <c r="J548" s="187">
        <v>161</v>
      </c>
      <c r="K548" s="187" t="s">
        <v>159</v>
      </c>
    </row>
    <row r="549" spans="1:11" x14ac:dyDescent="0.25">
      <c r="A549" s="184">
        <v>75060</v>
      </c>
      <c r="B549" s="72" t="s">
        <v>279</v>
      </c>
      <c r="C549" s="74" t="s">
        <v>876</v>
      </c>
      <c r="D549" s="184">
        <v>55</v>
      </c>
      <c r="E549" s="76">
        <v>530</v>
      </c>
      <c r="F549" s="184">
        <v>2050</v>
      </c>
      <c r="G549" s="184">
        <v>443</v>
      </c>
      <c r="H549" s="184">
        <v>7500</v>
      </c>
      <c r="I549" s="173">
        <v>449014</v>
      </c>
      <c r="J549" s="187">
        <v>181</v>
      </c>
      <c r="K549" s="187">
        <v>0</v>
      </c>
    </row>
    <row r="550" spans="1:11" x14ac:dyDescent="0.25">
      <c r="A550" s="184">
        <v>75061</v>
      </c>
      <c r="B550" s="72" t="s">
        <v>913</v>
      </c>
      <c r="C550" s="74" t="s">
        <v>914</v>
      </c>
      <c r="D550" s="184">
        <v>57</v>
      </c>
      <c r="E550" s="76">
        <v>540</v>
      </c>
      <c r="F550" s="184">
        <v>2200</v>
      </c>
      <c r="G550" s="184">
        <v>443</v>
      </c>
      <c r="H550" s="184">
        <v>7500</v>
      </c>
      <c r="I550" s="173">
        <v>449014</v>
      </c>
      <c r="J550" s="187">
        <v>161</v>
      </c>
      <c r="K550" s="187">
        <v>0</v>
      </c>
    </row>
    <row r="551" spans="1:11" x14ac:dyDescent="0.25">
      <c r="A551" s="184">
        <v>75062</v>
      </c>
      <c r="B551" s="72" t="s">
        <v>749</v>
      </c>
      <c r="C551" s="74" t="s">
        <v>954</v>
      </c>
      <c r="D551" s="184">
        <v>57</v>
      </c>
      <c r="E551" s="76">
        <v>540</v>
      </c>
      <c r="F551" s="184">
        <v>2200</v>
      </c>
      <c r="G551" s="184">
        <v>443</v>
      </c>
      <c r="H551" s="184">
        <v>7500</v>
      </c>
      <c r="I551" s="173">
        <v>449014</v>
      </c>
      <c r="J551" s="187">
        <v>161</v>
      </c>
      <c r="K551" s="187">
        <v>0</v>
      </c>
    </row>
    <row r="552" spans="1:11" x14ac:dyDescent="0.25">
      <c r="A552" s="184">
        <v>75080</v>
      </c>
      <c r="B552" s="72" t="s">
        <v>499</v>
      </c>
      <c r="C552" s="74" t="s">
        <v>500</v>
      </c>
      <c r="D552" s="184">
        <v>55</v>
      </c>
      <c r="E552" s="76">
        <v>530</v>
      </c>
      <c r="F552" s="184">
        <v>2050</v>
      </c>
      <c r="G552" s="184">
        <v>100</v>
      </c>
      <c r="H552" s="184">
        <v>7500</v>
      </c>
      <c r="I552" s="173">
        <v>1001</v>
      </c>
      <c r="J552" s="187">
        <v>181</v>
      </c>
      <c r="K552" s="187">
        <v>0</v>
      </c>
    </row>
    <row r="553" spans="1:11" x14ac:dyDescent="0.25">
      <c r="A553" s="184">
        <v>75081</v>
      </c>
      <c r="B553" s="72" t="s">
        <v>501</v>
      </c>
      <c r="C553" s="74" t="s">
        <v>502</v>
      </c>
      <c r="D553" s="184">
        <v>55</v>
      </c>
      <c r="E553" s="76">
        <v>530</v>
      </c>
      <c r="F553" s="184">
        <v>2050</v>
      </c>
      <c r="G553" s="184">
        <v>100</v>
      </c>
      <c r="H553" s="184">
        <v>7500</v>
      </c>
      <c r="I553" s="173">
        <v>1001</v>
      </c>
      <c r="J553" s="187">
        <v>181</v>
      </c>
      <c r="K553" s="187">
        <v>0</v>
      </c>
    </row>
    <row r="554" spans="1:11" x14ac:dyDescent="0.25">
      <c r="A554" s="184">
        <v>75082</v>
      </c>
      <c r="B554" s="72" t="s">
        <v>503</v>
      </c>
      <c r="C554" s="74" t="s">
        <v>504</v>
      </c>
      <c r="D554" s="184">
        <v>55</v>
      </c>
      <c r="E554" s="76">
        <v>530</v>
      </c>
      <c r="F554" s="184">
        <v>2050</v>
      </c>
      <c r="G554" s="184">
        <v>100</v>
      </c>
      <c r="H554" s="184">
        <v>7500</v>
      </c>
      <c r="I554" s="173">
        <v>1001</v>
      </c>
      <c r="J554" s="187">
        <v>181</v>
      </c>
      <c r="K554" s="187">
        <v>0</v>
      </c>
    </row>
    <row r="555" spans="1:11" x14ac:dyDescent="0.25">
      <c r="A555" s="184">
        <v>75083</v>
      </c>
      <c r="B555" s="72" t="s">
        <v>505</v>
      </c>
      <c r="C555" s="74" t="s">
        <v>506</v>
      </c>
      <c r="D555" s="184">
        <v>55</v>
      </c>
      <c r="E555" s="76">
        <v>530</v>
      </c>
      <c r="F555" s="184">
        <v>2050</v>
      </c>
      <c r="G555" s="184">
        <v>100</v>
      </c>
      <c r="H555" s="184">
        <v>7500</v>
      </c>
      <c r="I555" s="173">
        <v>1001</v>
      </c>
      <c r="J555" s="187">
        <v>181</v>
      </c>
      <c r="K555" s="187">
        <v>0</v>
      </c>
    </row>
    <row r="556" spans="1:11" x14ac:dyDescent="0.25">
      <c r="A556" s="184">
        <v>75084</v>
      </c>
      <c r="B556" s="72" t="s">
        <v>507</v>
      </c>
      <c r="C556" s="74" t="s">
        <v>508</v>
      </c>
      <c r="D556" s="184">
        <v>55</v>
      </c>
      <c r="E556" s="76">
        <v>530</v>
      </c>
      <c r="F556" s="184">
        <v>2050</v>
      </c>
      <c r="G556" s="184">
        <v>100</v>
      </c>
      <c r="H556" s="184">
        <v>7500</v>
      </c>
      <c r="I556" s="173">
        <v>1001</v>
      </c>
      <c r="J556" s="187">
        <v>181</v>
      </c>
      <c r="K556" s="187">
        <v>0</v>
      </c>
    </row>
    <row r="557" spans="1:11" x14ac:dyDescent="0.25">
      <c r="A557" s="184">
        <v>75085</v>
      </c>
      <c r="B557" s="72" t="s">
        <v>509</v>
      </c>
      <c r="C557" s="74" t="s">
        <v>510</v>
      </c>
      <c r="D557" s="184">
        <v>55</v>
      </c>
      <c r="E557" s="76">
        <v>530</v>
      </c>
      <c r="F557" s="184">
        <v>2050</v>
      </c>
      <c r="G557" s="184">
        <v>100</v>
      </c>
      <c r="H557" s="184">
        <v>7500</v>
      </c>
      <c r="I557" s="173">
        <v>1001</v>
      </c>
      <c r="J557" s="187">
        <v>181</v>
      </c>
      <c r="K557" s="187">
        <v>0</v>
      </c>
    </row>
    <row r="558" spans="1:11" x14ac:dyDescent="0.25">
      <c r="A558" s="184">
        <v>75086</v>
      </c>
      <c r="B558" s="72" t="s">
        <v>511</v>
      </c>
      <c r="C558" s="74" t="s">
        <v>512</v>
      </c>
      <c r="D558" s="184">
        <v>55</v>
      </c>
      <c r="E558" s="76">
        <v>530</v>
      </c>
      <c r="F558" s="184">
        <v>2050</v>
      </c>
      <c r="G558" s="184">
        <v>100</v>
      </c>
      <c r="H558" s="184">
        <v>7500</v>
      </c>
      <c r="I558" s="173">
        <v>1001</v>
      </c>
      <c r="J558" s="187">
        <v>181</v>
      </c>
      <c r="K558" s="187">
        <v>0</v>
      </c>
    </row>
    <row r="559" spans="1:11" x14ac:dyDescent="0.25">
      <c r="A559" s="184">
        <v>75087</v>
      </c>
      <c r="B559" s="72" t="s">
        <v>1141</v>
      </c>
      <c r="C559" s="74" t="s">
        <v>1142</v>
      </c>
      <c r="D559" s="184">
        <v>55</v>
      </c>
      <c r="E559" s="76">
        <v>530</v>
      </c>
      <c r="F559" s="184">
        <v>2050</v>
      </c>
      <c r="G559" s="184">
        <v>100</v>
      </c>
      <c r="H559" s="184">
        <v>7500</v>
      </c>
      <c r="I559" s="173">
        <v>1001</v>
      </c>
      <c r="J559" s="187">
        <v>181</v>
      </c>
      <c r="K559" s="187">
        <v>0</v>
      </c>
    </row>
    <row r="560" spans="1:11" x14ac:dyDescent="0.25">
      <c r="A560" s="184">
        <v>75088</v>
      </c>
      <c r="B560" s="72" t="s">
        <v>514</v>
      </c>
      <c r="C560" s="74" t="s">
        <v>515</v>
      </c>
      <c r="D560" s="184">
        <v>55</v>
      </c>
      <c r="E560" s="76">
        <v>530</v>
      </c>
      <c r="F560" s="184">
        <v>2050</v>
      </c>
      <c r="G560" s="184">
        <v>100</v>
      </c>
      <c r="H560" s="184">
        <v>7500</v>
      </c>
      <c r="I560" s="173">
        <v>1001</v>
      </c>
      <c r="J560" s="187">
        <v>181</v>
      </c>
      <c r="K560" s="187">
        <v>0</v>
      </c>
    </row>
    <row r="561" spans="1:11" x14ac:dyDescent="0.25">
      <c r="A561" s="184">
        <v>75089</v>
      </c>
      <c r="B561" s="72" t="s">
        <v>514</v>
      </c>
      <c r="C561" s="74" t="s">
        <v>515</v>
      </c>
      <c r="D561" s="184">
        <v>55</v>
      </c>
      <c r="E561" s="76">
        <v>530</v>
      </c>
      <c r="F561" s="184">
        <v>2050</v>
      </c>
      <c r="G561" s="184">
        <v>410</v>
      </c>
      <c r="H561" s="184">
        <v>7500</v>
      </c>
      <c r="I561" s="173">
        <v>1001</v>
      </c>
      <c r="J561" s="187">
        <v>181</v>
      </c>
      <c r="K561" s="187">
        <v>0</v>
      </c>
    </row>
    <row r="562" spans="1:11" x14ac:dyDescent="0.25">
      <c r="A562" s="184">
        <v>75093</v>
      </c>
      <c r="B562" s="72" t="s">
        <v>516</v>
      </c>
      <c r="C562" s="74" t="s">
        <v>955</v>
      </c>
      <c r="D562" s="184">
        <v>55</v>
      </c>
      <c r="E562" s="76">
        <v>530</v>
      </c>
      <c r="F562" s="184">
        <v>2050</v>
      </c>
      <c r="G562" s="184">
        <v>410</v>
      </c>
      <c r="H562" s="184">
        <v>7500</v>
      </c>
      <c r="I562" s="173">
        <v>1001</v>
      </c>
      <c r="J562" s="187">
        <v>181</v>
      </c>
      <c r="K562" s="187">
        <v>0</v>
      </c>
    </row>
    <row r="563" spans="1:11" x14ac:dyDescent="0.25">
      <c r="A563" s="184">
        <v>75094</v>
      </c>
      <c r="B563" s="72" t="s">
        <v>517</v>
      </c>
      <c r="C563" s="74" t="s">
        <v>956</v>
      </c>
      <c r="D563" s="184">
        <v>55</v>
      </c>
      <c r="E563" s="76">
        <v>530</v>
      </c>
      <c r="F563" s="184">
        <v>2050</v>
      </c>
      <c r="G563" s="184">
        <v>100</v>
      </c>
      <c r="H563" s="184">
        <v>7500</v>
      </c>
      <c r="I563" s="173">
        <v>1001</v>
      </c>
      <c r="J563" s="187">
        <v>181</v>
      </c>
      <c r="K563" s="187">
        <v>0</v>
      </c>
    </row>
    <row r="564" spans="1:11" x14ac:dyDescent="0.25">
      <c r="A564" s="184">
        <v>75095</v>
      </c>
      <c r="B564" s="72" t="s">
        <v>518</v>
      </c>
      <c r="C564" s="74" t="s">
        <v>957</v>
      </c>
      <c r="D564" s="184">
        <v>55</v>
      </c>
      <c r="E564" s="76">
        <v>530</v>
      </c>
      <c r="F564" s="184">
        <v>2050</v>
      </c>
      <c r="G564" s="184">
        <v>100</v>
      </c>
      <c r="H564" s="184">
        <v>7500</v>
      </c>
      <c r="I564" s="173">
        <v>1001</v>
      </c>
      <c r="J564" s="187">
        <v>181</v>
      </c>
      <c r="K564" s="187">
        <v>0</v>
      </c>
    </row>
    <row r="565" spans="1:11" x14ac:dyDescent="0.25">
      <c r="A565" s="184">
        <v>75096</v>
      </c>
      <c r="B565" s="72" t="s">
        <v>519</v>
      </c>
      <c r="C565" s="74" t="s">
        <v>520</v>
      </c>
      <c r="D565" s="184">
        <v>55</v>
      </c>
      <c r="E565" s="76">
        <v>530</v>
      </c>
      <c r="F565" s="184">
        <v>2050</v>
      </c>
      <c r="G565" s="184">
        <v>731</v>
      </c>
      <c r="H565" s="184">
        <v>7500</v>
      </c>
      <c r="I565" s="173">
        <v>1001</v>
      </c>
      <c r="J565" s="187">
        <v>181</v>
      </c>
      <c r="K565" s="187">
        <v>0</v>
      </c>
    </row>
    <row r="566" spans="1:11" x14ac:dyDescent="0.25">
      <c r="A566" s="184">
        <v>76005</v>
      </c>
      <c r="B566" s="72" t="s">
        <v>521</v>
      </c>
      <c r="C566" s="74" t="s">
        <v>522</v>
      </c>
      <c r="D566" s="184">
        <v>53</v>
      </c>
      <c r="E566" s="76">
        <v>520</v>
      </c>
      <c r="F566" s="184">
        <v>2002</v>
      </c>
      <c r="G566" s="184">
        <v>410</v>
      </c>
      <c r="H566" s="184">
        <v>7600</v>
      </c>
      <c r="I566" s="173">
        <v>1001</v>
      </c>
      <c r="J566" s="187">
        <v>111</v>
      </c>
      <c r="K566" s="187">
        <v>0</v>
      </c>
    </row>
    <row r="567" spans="1:11" x14ac:dyDescent="0.25">
      <c r="A567" s="184">
        <v>76020</v>
      </c>
      <c r="B567" s="72" t="s">
        <v>523</v>
      </c>
      <c r="C567" s="74" t="s">
        <v>524</v>
      </c>
      <c r="D567" s="184">
        <v>27</v>
      </c>
      <c r="E567" s="76">
        <v>80</v>
      </c>
      <c r="F567" s="184">
        <v>1730</v>
      </c>
      <c r="G567" s="184">
        <v>410</v>
      </c>
      <c r="H567" s="184">
        <v>7600</v>
      </c>
      <c r="I567" s="173">
        <v>1001</v>
      </c>
      <c r="J567" s="187">
        <v>161</v>
      </c>
      <c r="K567" s="187">
        <v>0</v>
      </c>
    </row>
    <row r="568" spans="1:11" x14ac:dyDescent="0.25">
      <c r="A568" s="184">
        <v>76021</v>
      </c>
      <c r="B568" s="72" t="s">
        <v>525</v>
      </c>
      <c r="C568" s="74" t="s">
        <v>526</v>
      </c>
      <c r="D568" s="184">
        <v>56</v>
      </c>
      <c r="E568" s="76">
        <v>540</v>
      </c>
      <c r="F568" s="184">
        <v>1730</v>
      </c>
      <c r="G568" s="184">
        <v>410</v>
      </c>
      <c r="H568" s="184">
        <v>7600</v>
      </c>
      <c r="I568" s="173">
        <v>1001</v>
      </c>
      <c r="J568" s="187">
        <v>161</v>
      </c>
      <c r="K568" s="187">
        <v>0</v>
      </c>
    </row>
    <row r="569" spans="1:11" x14ac:dyDescent="0.25">
      <c r="A569" s="184">
        <v>76024</v>
      </c>
      <c r="B569" s="72" t="s">
        <v>1054</v>
      </c>
      <c r="C569" s="74" t="s">
        <v>1055</v>
      </c>
      <c r="D569" s="184">
        <v>27</v>
      </c>
      <c r="E569" s="76">
        <v>80</v>
      </c>
      <c r="F569" s="184">
        <v>1733</v>
      </c>
      <c r="G569" s="184">
        <v>410</v>
      </c>
      <c r="H569" s="184">
        <v>7600</v>
      </c>
      <c r="I569" s="173">
        <v>1001</v>
      </c>
      <c r="J569" s="187">
        <v>161</v>
      </c>
      <c r="K569" s="187">
        <v>0</v>
      </c>
    </row>
    <row r="570" spans="1:11" x14ac:dyDescent="0.25">
      <c r="A570" s="184">
        <v>76030</v>
      </c>
      <c r="B570" s="72" t="s">
        <v>350</v>
      </c>
      <c r="C570" s="74" t="s">
        <v>906</v>
      </c>
      <c r="D570" s="184">
        <v>57</v>
      </c>
      <c r="E570" s="76">
        <v>540</v>
      </c>
      <c r="F570" s="184">
        <v>2200</v>
      </c>
      <c r="G570" s="184">
        <v>410</v>
      </c>
      <c r="H570" s="184">
        <v>7600</v>
      </c>
      <c r="I570" s="173">
        <v>1001</v>
      </c>
      <c r="J570" s="187">
        <v>161</v>
      </c>
      <c r="K570" s="187">
        <v>0</v>
      </c>
    </row>
    <row r="571" spans="1:11" x14ac:dyDescent="0.25">
      <c r="A571" s="184">
        <v>76040</v>
      </c>
      <c r="B571" s="72" t="s">
        <v>527</v>
      </c>
      <c r="C571" s="74" t="s">
        <v>528</v>
      </c>
      <c r="D571" s="184">
        <v>57</v>
      </c>
      <c r="E571" s="76">
        <v>540</v>
      </c>
      <c r="F571" s="184">
        <v>2200</v>
      </c>
      <c r="G571" s="184">
        <v>410</v>
      </c>
      <c r="H571" s="184">
        <v>7600</v>
      </c>
      <c r="I571" s="173">
        <v>1001</v>
      </c>
      <c r="J571" s="187">
        <v>161</v>
      </c>
      <c r="K571" s="187">
        <v>0</v>
      </c>
    </row>
    <row r="572" spans="1:11" x14ac:dyDescent="0.25">
      <c r="A572" s="184">
        <v>76041</v>
      </c>
      <c r="B572" s="72" t="s">
        <v>529</v>
      </c>
      <c r="C572" s="74" t="s">
        <v>530</v>
      </c>
      <c r="D572" s="184">
        <v>57</v>
      </c>
      <c r="E572" s="76">
        <v>540</v>
      </c>
      <c r="F572" s="184">
        <v>2200</v>
      </c>
      <c r="G572" s="184">
        <v>410</v>
      </c>
      <c r="H572" s="184">
        <v>7600</v>
      </c>
      <c r="I572" s="173">
        <v>1001</v>
      </c>
      <c r="J572" s="187">
        <v>161</v>
      </c>
      <c r="K572" s="187">
        <v>0</v>
      </c>
    </row>
    <row r="573" spans="1:11" x14ac:dyDescent="0.25">
      <c r="A573" s="184">
        <v>76053</v>
      </c>
      <c r="B573" s="72" t="s">
        <v>531</v>
      </c>
      <c r="C573" s="74" t="s">
        <v>532</v>
      </c>
      <c r="D573" s="184">
        <v>27</v>
      </c>
      <c r="E573" s="76">
        <v>540</v>
      </c>
      <c r="F573" s="184">
        <v>2200</v>
      </c>
      <c r="G573" s="184">
        <v>410</v>
      </c>
      <c r="H573" s="184">
        <v>7600</v>
      </c>
      <c r="I573" s="173">
        <v>1001</v>
      </c>
      <c r="J573" s="187">
        <v>161</v>
      </c>
      <c r="K573" s="187">
        <v>0</v>
      </c>
    </row>
    <row r="574" spans="1:11" x14ac:dyDescent="0.25">
      <c r="A574" s="184">
        <v>76055</v>
      </c>
      <c r="B574" s="72" t="s">
        <v>533</v>
      </c>
      <c r="C574" s="74" t="s">
        <v>534</v>
      </c>
      <c r="D574" s="184">
        <v>57</v>
      </c>
      <c r="E574" s="76">
        <v>540</v>
      </c>
      <c r="F574" s="184">
        <v>2200</v>
      </c>
      <c r="G574" s="184">
        <v>410</v>
      </c>
      <c r="H574" s="184">
        <v>7600</v>
      </c>
      <c r="I574" s="173">
        <v>1001</v>
      </c>
      <c r="J574" s="187">
        <v>161</v>
      </c>
      <c r="K574" s="187">
        <v>0</v>
      </c>
    </row>
    <row r="575" spans="1:11" x14ac:dyDescent="0.25">
      <c r="A575" s="184">
        <v>76080</v>
      </c>
      <c r="B575" s="72" t="s">
        <v>537</v>
      </c>
      <c r="C575" s="74" t="s">
        <v>958</v>
      </c>
      <c r="D575" s="184">
        <v>55</v>
      </c>
      <c r="E575" s="76">
        <v>530</v>
      </c>
      <c r="F575" s="184">
        <v>2050</v>
      </c>
      <c r="G575" s="184">
        <v>410</v>
      </c>
      <c r="H575" s="184">
        <v>7600</v>
      </c>
      <c r="I575" s="173">
        <v>1001</v>
      </c>
      <c r="J575" s="187">
        <v>181</v>
      </c>
      <c r="K575" s="187">
        <v>0</v>
      </c>
    </row>
    <row r="576" spans="1:11" x14ac:dyDescent="0.25">
      <c r="A576" s="184">
        <v>76081</v>
      </c>
      <c r="B576" s="72" t="s">
        <v>538</v>
      </c>
      <c r="C576" s="74" t="s">
        <v>959</v>
      </c>
      <c r="D576" s="184">
        <v>55</v>
      </c>
      <c r="E576" s="76">
        <v>530</v>
      </c>
      <c r="F576" s="184">
        <v>2050</v>
      </c>
      <c r="G576" s="184">
        <v>410</v>
      </c>
      <c r="H576" s="184">
        <v>7600</v>
      </c>
      <c r="I576" s="173">
        <v>1001</v>
      </c>
      <c r="J576" s="187">
        <v>181</v>
      </c>
      <c r="K576" s="187">
        <v>0</v>
      </c>
    </row>
    <row r="577" spans="1:11" x14ac:dyDescent="0.25">
      <c r="A577" s="184">
        <v>76082</v>
      </c>
      <c r="B577" s="72" t="s">
        <v>539</v>
      </c>
      <c r="C577" s="74" t="s">
        <v>960</v>
      </c>
      <c r="D577" s="184">
        <v>55</v>
      </c>
      <c r="E577" s="76">
        <v>530</v>
      </c>
      <c r="F577" s="184">
        <v>2050</v>
      </c>
      <c r="G577" s="184">
        <v>410</v>
      </c>
      <c r="H577" s="184">
        <v>7600</v>
      </c>
      <c r="I577" s="173">
        <v>1001</v>
      </c>
      <c r="J577" s="187">
        <v>181</v>
      </c>
      <c r="K577" s="187">
        <v>0</v>
      </c>
    </row>
    <row r="578" spans="1:11" x14ac:dyDescent="0.25">
      <c r="A578" s="184">
        <v>76083</v>
      </c>
      <c r="B578" s="72" t="s">
        <v>540</v>
      </c>
      <c r="C578" s="74" t="s">
        <v>541</v>
      </c>
      <c r="D578" s="184">
        <v>55</v>
      </c>
      <c r="E578" s="76">
        <v>530</v>
      </c>
      <c r="F578" s="184">
        <v>2050</v>
      </c>
      <c r="G578" s="184">
        <v>410</v>
      </c>
      <c r="H578" s="184">
        <v>7600</v>
      </c>
      <c r="I578" s="173">
        <v>1001</v>
      </c>
      <c r="J578" s="187">
        <v>181</v>
      </c>
      <c r="K578" s="187">
        <v>0</v>
      </c>
    </row>
    <row r="579" spans="1:11" x14ac:dyDescent="0.25">
      <c r="A579" s="184">
        <v>76084</v>
      </c>
      <c r="B579" s="72" t="s">
        <v>540</v>
      </c>
      <c r="C579" s="74" t="s">
        <v>961</v>
      </c>
      <c r="D579" s="184">
        <v>55</v>
      </c>
      <c r="E579" s="76">
        <v>530</v>
      </c>
      <c r="F579" s="184">
        <v>2050</v>
      </c>
      <c r="G579" s="184">
        <v>425</v>
      </c>
      <c r="H579" s="184">
        <v>7600</v>
      </c>
      <c r="I579" s="173">
        <v>418096</v>
      </c>
      <c r="J579" s="187">
        <v>181</v>
      </c>
      <c r="K579" s="187">
        <v>0</v>
      </c>
    </row>
    <row r="580" spans="1:11" x14ac:dyDescent="0.25">
      <c r="A580" s="184">
        <v>76085</v>
      </c>
      <c r="B580" s="72" t="s">
        <v>542</v>
      </c>
      <c r="C580" s="74" t="s">
        <v>543</v>
      </c>
      <c r="D580" s="184">
        <v>55</v>
      </c>
      <c r="E580" s="76">
        <v>530</v>
      </c>
      <c r="F580" s="184">
        <v>2050</v>
      </c>
      <c r="G580" s="184">
        <v>410</v>
      </c>
      <c r="H580" s="184">
        <v>7600</v>
      </c>
      <c r="I580" s="173">
        <v>1001</v>
      </c>
      <c r="J580" s="187">
        <v>181</v>
      </c>
      <c r="K580" s="187">
        <v>0</v>
      </c>
    </row>
    <row r="581" spans="1:11" x14ac:dyDescent="0.25">
      <c r="A581" s="184">
        <v>76086</v>
      </c>
      <c r="B581" s="72" t="s">
        <v>551</v>
      </c>
      <c r="C581" s="74" t="s">
        <v>832</v>
      </c>
      <c r="D581" s="184">
        <v>55</v>
      </c>
      <c r="E581" s="76">
        <v>530</v>
      </c>
      <c r="F581" s="184">
        <v>2050</v>
      </c>
      <c r="G581" s="184">
        <v>410</v>
      </c>
      <c r="H581" s="184">
        <v>7600</v>
      </c>
      <c r="I581" s="173">
        <v>1001</v>
      </c>
      <c r="J581" s="187">
        <v>181</v>
      </c>
      <c r="K581" s="187">
        <v>0</v>
      </c>
    </row>
    <row r="582" spans="1:11" x14ac:dyDescent="0.25">
      <c r="A582" s="184">
        <v>77070</v>
      </c>
      <c r="B582" s="72" t="s">
        <v>497</v>
      </c>
      <c r="C582" s="74" t="s">
        <v>962</v>
      </c>
      <c r="D582" s="184">
        <v>57</v>
      </c>
      <c r="E582" s="76">
        <v>540</v>
      </c>
      <c r="F582" s="184">
        <v>2200</v>
      </c>
      <c r="G582" s="184">
        <v>731</v>
      </c>
      <c r="H582" s="184">
        <v>7730</v>
      </c>
      <c r="I582" s="173">
        <v>1001</v>
      </c>
      <c r="J582" s="187">
        <v>161</v>
      </c>
      <c r="K582" s="187">
        <v>0</v>
      </c>
    </row>
    <row r="583" spans="1:11" x14ac:dyDescent="0.25">
      <c r="A583" s="184">
        <v>77071</v>
      </c>
      <c r="B583" s="72" t="s">
        <v>544</v>
      </c>
      <c r="C583" s="74" t="s">
        <v>963</v>
      </c>
      <c r="D583" s="184">
        <v>57</v>
      </c>
      <c r="E583" s="76">
        <v>540</v>
      </c>
      <c r="F583" s="184">
        <v>2200</v>
      </c>
      <c r="G583" s="184">
        <v>731</v>
      </c>
      <c r="H583" s="184">
        <v>7730</v>
      </c>
      <c r="I583" s="173">
        <v>1001</v>
      </c>
      <c r="J583" s="187">
        <v>161</v>
      </c>
      <c r="K583" s="187">
        <v>0</v>
      </c>
    </row>
    <row r="584" spans="1:11" x14ac:dyDescent="0.25">
      <c r="A584" s="184">
        <v>77083</v>
      </c>
      <c r="B584" s="72" t="s">
        <v>505</v>
      </c>
      <c r="C584" s="74" t="s">
        <v>964</v>
      </c>
      <c r="D584" s="184">
        <v>55</v>
      </c>
      <c r="E584" s="76">
        <v>530</v>
      </c>
      <c r="F584" s="184">
        <v>2050</v>
      </c>
      <c r="G584" s="184">
        <v>731</v>
      </c>
      <c r="H584" s="184">
        <v>7730</v>
      </c>
      <c r="I584" s="173">
        <v>1001</v>
      </c>
      <c r="J584" s="187">
        <v>181</v>
      </c>
      <c r="K584" s="187">
        <v>0</v>
      </c>
    </row>
    <row r="585" spans="1:11" x14ac:dyDescent="0.25">
      <c r="A585" s="184">
        <v>77096</v>
      </c>
      <c r="B585" s="72" t="s">
        <v>519</v>
      </c>
      <c r="C585" s="74" t="s">
        <v>520</v>
      </c>
      <c r="D585" s="184">
        <v>55</v>
      </c>
      <c r="E585" s="76">
        <v>530</v>
      </c>
      <c r="F585" s="184">
        <v>2050</v>
      </c>
      <c r="G585" s="184">
        <v>731</v>
      </c>
      <c r="H585" s="184">
        <v>7730</v>
      </c>
      <c r="I585" s="173">
        <v>1001</v>
      </c>
      <c r="J585" s="187">
        <v>181</v>
      </c>
      <c r="K585" s="187">
        <v>0</v>
      </c>
    </row>
    <row r="586" spans="1:11" x14ac:dyDescent="0.25">
      <c r="A586" s="184">
        <v>77130</v>
      </c>
      <c r="B586" s="72" t="s">
        <v>350</v>
      </c>
      <c r="C586" s="74" t="s">
        <v>906</v>
      </c>
      <c r="D586" s="184">
        <v>57</v>
      </c>
      <c r="E586" s="76">
        <v>540</v>
      </c>
      <c r="F586" s="184">
        <v>2200</v>
      </c>
      <c r="G586" s="184">
        <v>100</v>
      </c>
      <c r="H586" s="184">
        <v>7710</v>
      </c>
      <c r="I586" s="173">
        <v>1001</v>
      </c>
      <c r="J586" s="187">
        <v>161</v>
      </c>
      <c r="K586" s="187">
        <v>0</v>
      </c>
    </row>
    <row r="587" spans="1:11" x14ac:dyDescent="0.25">
      <c r="A587" s="184">
        <v>77133</v>
      </c>
      <c r="B587" s="72" t="s">
        <v>354</v>
      </c>
      <c r="C587" s="74" t="s">
        <v>545</v>
      </c>
      <c r="D587" s="184">
        <v>57</v>
      </c>
      <c r="E587" s="76">
        <v>540</v>
      </c>
      <c r="F587" s="184">
        <v>2200</v>
      </c>
      <c r="G587" s="184">
        <v>100</v>
      </c>
      <c r="H587" s="184">
        <v>7710</v>
      </c>
      <c r="I587" s="173">
        <v>1001</v>
      </c>
      <c r="J587" s="187">
        <v>161</v>
      </c>
      <c r="K587" s="187">
        <v>0</v>
      </c>
    </row>
    <row r="588" spans="1:11" x14ac:dyDescent="0.25">
      <c r="A588" s="184">
        <v>77181</v>
      </c>
      <c r="B588" s="72" t="s">
        <v>1143</v>
      </c>
      <c r="C588" s="74" t="s">
        <v>1144</v>
      </c>
      <c r="D588" s="184">
        <v>53</v>
      </c>
      <c r="E588" s="76">
        <v>520</v>
      </c>
      <c r="F588" s="184">
        <v>2050</v>
      </c>
      <c r="G588" s="184">
        <v>100</v>
      </c>
      <c r="H588" s="184">
        <v>7710</v>
      </c>
      <c r="I588" s="173">
        <v>1001</v>
      </c>
      <c r="J588" s="187">
        <v>181</v>
      </c>
      <c r="K588" s="187">
        <v>0</v>
      </c>
    </row>
    <row r="589" spans="1:11" x14ac:dyDescent="0.25">
      <c r="A589" s="184">
        <v>77183</v>
      </c>
      <c r="B589" s="72" t="s">
        <v>546</v>
      </c>
      <c r="C589" s="74" t="s">
        <v>965</v>
      </c>
      <c r="D589" s="184">
        <v>55</v>
      </c>
      <c r="E589" s="76">
        <v>530</v>
      </c>
      <c r="F589" s="184">
        <v>2050</v>
      </c>
      <c r="G589" s="184">
        <v>100</v>
      </c>
      <c r="H589" s="184">
        <v>7710</v>
      </c>
      <c r="I589" s="173">
        <v>1001</v>
      </c>
      <c r="J589" s="187">
        <v>181</v>
      </c>
      <c r="K589" s="187">
        <v>0</v>
      </c>
    </row>
    <row r="590" spans="1:11" x14ac:dyDescent="0.25">
      <c r="A590" s="184">
        <v>77184</v>
      </c>
      <c r="B590" s="72" t="s">
        <v>547</v>
      </c>
      <c r="C590" s="74" t="s">
        <v>966</v>
      </c>
      <c r="D590" s="184">
        <v>55</v>
      </c>
      <c r="E590" s="76">
        <v>530</v>
      </c>
      <c r="F590" s="184">
        <v>2050</v>
      </c>
      <c r="G590" s="184">
        <v>100</v>
      </c>
      <c r="H590" s="184">
        <v>7710</v>
      </c>
      <c r="I590" s="173">
        <v>1001</v>
      </c>
      <c r="J590" s="187">
        <v>181</v>
      </c>
      <c r="K590" s="187">
        <v>0</v>
      </c>
    </row>
    <row r="591" spans="1:11" x14ac:dyDescent="0.25">
      <c r="A591" s="184">
        <v>77202</v>
      </c>
      <c r="B591" s="72" t="s">
        <v>548</v>
      </c>
      <c r="C591" s="74" t="s">
        <v>967</v>
      </c>
      <c r="D591" s="184">
        <v>51</v>
      </c>
      <c r="E591" s="76">
        <v>520</v>
      </c>
      <c r="F591" s="184">
        <v>2002</v>
      </c>
      <c r="G591" s="184">
        <v>100</v>
      </c>
      <c r="H591" s="184">
        <v>7720</v>
      </c>
      <c r="I591" s="173">
        <v>1001</v>
      </c>
      <c r="J591" s="187">
        <v>111</v>
      </c>
      <c r="K591" s="187">
        <v>0</v>
      </c>
    </row>
    <row r="592" spans="1:11" x14ac:dyDescent="0.25">
      <c r="A592" s="184">
        <v>77210</v>
      </c>
      <c r="B592" s="72" t="s">
        <v>833</v>
      </c>
      <c r="C592" s="74" t="s">
        <v>834</v>
      </c>
      <c r="D592" s="184">
        <v>55</v>
      </c>
      <c r="E592" s="76">
        <v>530</v>
      </c>
      <c r="F592" s="184">
        <v>2050</v>
      </c>
      <c r="G592" s="184">
        <v>100</v>
      </c>
      <c r="H592" s="184">
        <v>7720</v>
      </c>
      <c r="I592" s="173">
        <v>1001</v>
      </c>
      <c r="J592" s="187">
        <v>181</v>
      </c>
      <c r="K592" s="187">
        <v>0</v>
      </c>
    </row>
    <row r="593" spans="1:11" x14ac:dyDescent="0.25">
      <c r="A593" s="184">
        <v>77232</v>
      </c>
      <c r="B593" s="72" t="s">
        <v>885</v>
      </c>
      <c r="C593" s="74" t="s">
        <v>907</v>
      </c>
      <c r="D593" s="184">
        <v>57</v>
      </c>
      <c r="E593" s="76">
        <v>540</v>
      </c>
      <c r="F593" s="184">
        <v>2200</v>
      </c>
      <c r="G593" s="184">
        <v>100</v>
      </c>
      <c r="H593" s="184">
        <v>7720</v>
      </c>
      <c r="I593" s="173">
        <v>1001</v>
      </c>
      <c r="J593" s="187">
        <v>161</v>
      </c>
      <c r="K593" s="187">
        <v>0</v>
      </c>
    </row>
    <row r="594" spans="1:11" x14ac:dyDescent="0.25">
      <c r="A594" s="184">
        <v>77233</v>
      </c>
      <c r="B594" s="72" t="s">
        <v>1056</v>
      </c>
      <c r="C594" s="74" t="s">
        <v>1057</v>
      </c>
      <c r="D594" s="184">
        <v>55</v>
      </c>
      <c r="E594" s="76">
        <v>540</v>
      </c>
      <c r="F594" s="184">
        <v>2200</v>
      </c>
      <c r="G594" s="184">
        <v>100</v>
      </c>
      <c r="H594" s="184">
        <v>7720</v>
      </c>
      <c r="I594" s="173">
        <v>1001</v>
      </c>
      <c r="J594" s="187">
        <v>181</v>
      </c>
      <c r="K594" s="187">
        <v>0</v>
      </c>
    </row>
    <row r="595" spans="1:11" x14ac:dyDescent="0.25">
      <c r="A595" s="184">
        <v>77239</v>
      </c>
      <c r="B595" s="72" t="s">
        <v>549</v>
      </c>
      <c r="C595" s="74" t="s">
        <v>550</v>
      </c>
      <c r="D595" s="184">
        <v>57</v>
      </c>
      <c r="E595" s="76">
        <v>540</v>
      </c>
      <c r="F595" s="184">
        <v>2200</v>
      </c>
      <c r="G595" s="184">
        <v>100</v>
      </c>
      <c r="H595" s="184">
        <v>7720</v>
      </c>
      <c r="I595" s="173">
        <v>1001</v>
      </c>
      <c r="J595" s="187">
        <v>161</v>
      </c>
      <c r="K595" s="187">
        <v>0</v>
      </c>
    </row>
    <row r="596" spans="1:11" x14ac:dyDescent="0.25">
      <c r="A596" s="184">
        <v>77240</v>
      </c>
      <c r="B596" s="72" t="s">
        <v>587</v>
      </c>
      <c r="C596" s="74" t="s">
        <v>968</v>
      </c>
      <c r="D596" s="184">
        <v>57</v>
      </c>
      <c r="E596" s="76">
        <v>540</v>
      </c>
      <c r="F596" s="184">
        <v>2200</v>
      </c>
      <c r="G596" s="184">
        <v>100</v>
      </c>
      <c r="H596" s="184">
        <v>7720</v>
      </c>
      <c r="I596" s="173">
        <v>1001</v>
      </c>
      <c r="J596" s="187">
        <v>161</v>
      </c>
      <c r="K596" s="187">
        <v>0</v>
      </c>
    </row>
    <row r="597" spans="1:11" x14ac:dyDescent="0.25">
      <c r="A597" s="184">
        <v>77241</v>
      </c>
      <c r="B597" s="72" t="s">
        <v>1145</v>
      </c>
      <c r="C597" s="74" t="s">
        <v>1146</v>
      </c>
      <c r="D597" s="184">
        <v>55</v>
      </c>
      <c r="E597" s="76">
        <v>540</v>
      </c>
      <c r="F597" s="184">
        <v>2200</v>
      </c>
      <c r="G597" s="184">
        <v>100</v>
      </c>
      <c r="H597" s="184">
        <v>7720</v>
      </c>
      <c r="I597" s="173">
        <v>1001</v>
      </c>
      <c r="J597" s="187">
        <v>161</v>
      </c>
      <c r="K597" s="187">
        <v>0</v>
      </c>
    </row>
    <row r="598" spans="1:11" x14ac:dyDescent="0.25">
      <c r="A598" s="184">
        <v>77281</v>
      </c>
      <c r="B598" s="72" t="s">
        <v>552</v>
      </c>
      <c r="C598" s="74" t="s">
        <v>969</v>
      </c>
      <c r="D598" s="184">
        <v>55</v>
      </c>
      <c r="E598" s="76">
        <v>530</v>
      </c>
      <c r="F598" s="184">
        <v>2050</v>
      </c>
      <c r="G598" s="184">
        <v>100</v>
      </c>
      <c r="H598" s="184">
        <v>7720</v>
      </c>
      <c r="I598" s="173">
        <v>1001</v>
      </c>
      <c r="J598" s="187">
        <v>181</v>
      </c>
      <c r="K598" s="187">
        <v>0</v>
      </c>
    </row>
    <row r="599" spans="1:11" x14ac:dyDescent="0.25">
      <c r="A599" s="184">
        <v>77282</v>
      </c>
      <c r="B599" s="72" t="s">
        <v>553</v>
      </c>
      <c r="C599" s="74" t="s">
        <v>970</v>
      </c>
      <c r="D599" s="184">
        <v>55</v>
      </c>
      <c r="E599" s="76">
        <v>530</v>
      </c>
      <c r="F599" s="184">
        <v>2050</v>
      </c>
      <c r="G599" s="184">
        <v>100</v>
      </c>
      <c r="H599" s="184">
        <v>7720</v>
      </c>
      <c r="I599" s="173">
        <v>1001</v>
      </c>
      <c r="J599" s="187">
        <v>181</v>
      </c>
      <c r="K599" s="187">
        <v>0</v>
      </c>
    </row>
    <row r="600" spans="1:11" x14ac:dyDescent="0.25">
      <c r="A600" s="184">
        <v>77283</v>
      </c>
      <c r="B600" s="72" t="s">
        <v>1147</v>
      </c>
      <c r="C600" s="74" t="s">
        <v>1148</v>
      </c>
      <c r="D600" s="184">
        <v>55</v>
      </c>
      <c r="E600" s="76">
        <v>530</v>
      </c>
      <c r="F600" s="184">
        <v>2050</v>
      </c>
      <c r="G600" s="184">
        <v>100</v>
      </c>
      <c r="H600" s="184">
        <v>7720</v>
      </c>
      <c r="I600" s="173">
        <v>1001</v>
      </c>
      <c r="J600" s="187">
        <v>181</v>
      </c>
      <c r="K600" s="187">
        <v>0</v>
      </c>
    </row>
    <row r="601" spans="1:11" x14ac:dyDescent="0.25">
      <c r="A601" s="184">
        <v>77284</v>
      </c>
      <c r="B601" s="72" t="s">
        <v>551</v>
      </c>
      <c r="C601" s="74" t="s">
        <v>832</v>
      </c>
      <c r="D601" s="184">
        <v>55</v>
      </c>
      <c r="E601" s="76">
        <v>530</v>
      </c>
      <c r="F601" s="184">
        <v>2050</v>
      </c>
      <c r="G601" s="184">
        <v>100</v>
      </c>
      <c r="H601" s="184">
        <v>7720</v>
      </c>
      <c r="I601" s="173">
        <v>1001</v>
      </c>
      <c r="J601" s="187">
        <v>181</v>
      </c>
      <c r="K601" s="187">
        <v>0</v>
      </c>
    </row>
    <row r="602" spans="1:11" x14ac:dyDescent="0.25">
      <c r="A602" s="184">
        <v>77287</v>
      </c>
      <c r="B602" s="72" t="s">
        <v>555</v>
      </c>
      <c r="C602" s="74" t="s">
        <v>971</v>
      </c>
      <c r="D602" s="184">
        <v>55</v>
      </c>
      <c r="E602" s="76">
        <v>540</v>
      </c>
      <c r="F602" s="184">
        <v>2200</v>
      </c>
      <c r="G602" s="184">
        <v>100</v>
      </c>
      <c r="H602" s="184">
        <v>7720</v>
      </c>
      <c r="I602" s="173">
        <v>1001</v>
      </c>
      <c r="J602" s="187">
        <v>181</v>
      </c>
      <c r="K602" s="187">
        <v>0</v>
      </c>
    </row>
    <row r="603" spans="1:11" x14ac:dyDescent="0.25">
      <c r="A603" s="184">
        <v>77288</v>
      </c>
      <c r="B603" s="72" t="s">
        <v>554</v>
      </c>
      <c r="C603" s="74" t="s">
        <v>972</v>
      </c>
      <c r="D603" s="184">
        <v>55</v>
      </c>
      <c r="E603" s="76">
        <v>540</v>
      </c>
      <c r="F603" s="184">
        <v>2200</v>
      </c>
      <c r="G603" s="184">
        <v>100</v>
      </c>
      <c r="H603" s="184">
        <v>7720</v>
      </c>
      <c r="I603" s="173">
        <v>1001</v>
      </c>
      <c r="J603" s="187">
        <v>181</v>
      </c>
      <c r="K603" s="187">
        <v>0</v>
      </c>
    </row>
    <row r="604" spans="1:11" x14ac:dyDescent="0.25">
      <c r="A604" s="184">
        <v>77289</v>
      </c>
      <c r="B604" s="72" t="s">
        <v>556</v>
      </c>
      <c r="C604" s="74" t="s">
        <v>557</v>
      </c>
      <c r="D604" s="184">
        <v>55</v>
      </c>
      <c r="E604" s="76">
        <v>540</v>
      </c>
      <c r="F604" s="184">
        <v>2200</v>
      </c>
      <c r="G604" s="184">
        <v>100</v>
      </c>
      <c r="H604" s="184">
        <v>7720</v>
      </c>
      <c r="I604" s="173">
        <v>1001</v>
      </c>
      <c r="J604" s="187">
        <v>181</v>
      </c>
      <c r="K604" s="187">
        <v>0</v>
      </c>
    </row>
    <row r="605" spans="1:11" x14ac:dyDescent="0.25">
      <c r="A605" s="184">
        <v>77300</v>
      </c>
      <c r="B605" s="72" t="s">
        <v>558</v>
      </c>
      <c r="C605" s="74" t="s">
        <v>973</v>
      </c>
      <c r="D605" s="184">
        <v>51</v>
      </c>
      <c r="E605" s="76">
        <v>520</v>
      </c>
      <c r="F605" s="184">
        <v>2002</v>
      </c>
      <c r="G605" s="184">
        <v>100</v>
      </c>
      <c r="H605" s="184">
        <v>7730</v>
      </c>
      <c r="I605" s="173">
        <v>1001</v>
      </c>
      <c r="J605" s="187">
        <v>111</v>
      </c>
      <c r="K605" s="187">
        <v>0</v>
      </c>
    </row>
    <row r="606" spans="1:11" x14ac:dyDescent="0.25">
      <c r="A606" s="184">
        <v>77303</v>
      </c>
      <c r="B606" s="72" t="s">
        <v>376</v>
      </c>
      <c r="C606" s="74" t="s">
        <v>974</v>
      </c>
      <c r="D606" s="184">
        <v>53</v>
      </c>
      <c r="E606" s="76">
        <v>520</v>
      </c>
      <c r="F606" s="184">
        <v>2002</v>
      </c>
      <c r="G606" s="184">
        <v>100</v>
      </c>
      <c r="H606" s="184">
        <v>7731</v>
      </c>
      <c r="I606" s="173">
        <v>1001</v>
      </c>
      <c r="J606" s="187">
        <v>111</v>
      </c>
      <c r="K606" s="187">
        <v>0</v>
      </c>
    </row>
    <row r="607" spans="1:11" x14ac:dyDescent="0.25">
      <c r="A607" s="184">
        <v>77305</v>
      </c>
      <c r="B607" s="72" t="s">
        <v>559</v>
      </c>
      <c r="C607" s="74" t="s">
        <v>560</v>
      </c>
      <c r="D607" s="184">
        <v>53</v>
      </c>
      <c r="E607" s="76">
        <v>520</v>
      </c>
      <c r="F607" s="184">
        <v>2002</v>
      </c>
      <c r="G607" s="184">
        <v>100</v>
      </c>
      <c r="H607" s="184">
        <v>7730</v>
      </c>
      <c r="I607" s="173">
        <v>1001</v>
      </c>
      <c r="J607" s="187">
        <v>111</v>
      </c>
      <c r="K607" s="187">
        <v>0</v>
      </c>
    </row>
    <row r="608" spans="1:11" x14ac:dyDescent="0.25">
      <c r="A608" s="184">
        <v>77308</v>
      </c>
      <c r="B608" s="72" t="s">
        <v>561</v>
      </c>
      <c r="C608" s="74" t="s">
        <v>562</v>
      </c>
      <c r="D608" s="184">
        <v>53</v>
      </c>
      <c r="E608" s="76">
        <v>520</v>
      </c>
      <c r="F608" s="184">
        <v>2002</v>
      </c>
      <c r="G608" s="184">
        <v>100</v>
      </c>
      <c r="H608" s="184">
        <v>7730</v>
      </c>
      <c r="I608" s="173">
        <v>1001</v>
      </c>
      <c r="J608" s="187">
        <v>111</v>
      </c>
      <c r="K608" s="187">
        <v>0</v>
      </c>
    </row>
    <row r="609" spans="1:11" x14ac:dyDescent="0.25">
      <c r="A609" s="184">
        <v>77309</v>
      </c>
      <c r="B609" s="72" t="s">
        <v>563</v>
      </c>
      <c r="C609" s="74" t="s">
        <v>975</v>
      </c>
      <c r="D609" s="184">
        <v>53</v>
      </c>
      <c r="E609" s="76">
        <v>520</v>
      </c>
      <c r="F609" s="184">
        <v>2002</v>
      </c>
      <c r="G609" s="184">
        <v>100</v>
      </c>
      <c r="H609" s="184">
        <v>7730</v>
      </c>
      <c r="I609" s="173">
        <v>1001</v>
      </c>
      <c r="J609" s="187">
        <v>111</v>
      </c>
      <c r="K609" s="187">
        <v>0</v>
      </c>
    </row>
    <row r="610" spans="1:11" x14ac:dyDescent="0.25">
      <c r="A610" s="184">
        <v>77310</v>
      </c>
      <c r="B610" s="72" t="s">
        <v>564</v>
      </c>
      <c r="C610" s="74" t="s">
        <v>565</v>
      </c>
      <c r="D610" s="184">
        <v>55</v>
      </c>
      <c r="E610" s="76">
        <v>530</v>
      </c>
      <c r="F610" s="184">
        <v>2050</v>
      </c>
      <c r="G610" s="184">
        <v>100</v>
      </c>
      <c r="H610" s="184">
        <v>7730</v>
      </c>
      <c r="I610" s="173">
        <v>1001</v>
      </c>
      <c r="J610" s="187">
        <v>181</v>
      </c>
      <c r="K610" s="187">
        <v>0</v>
      </c>
    </row>
    <row r="611" spans="1:11" x14ac:dyDescent="0.25">
      <c r="A611" s="184">
        <v>77311</v>
      </c>
      <c r="B611" s="72" t="s">
        <v>566</v>
      </c>
      <c r="C611" s="74" t="s">
        <v>567</v>
      </c>
      <c r="D611" s="184">
        <v>55</v>
      </c>
      <c r="E611" s="76">
        <v>530</v>
      </c>
      <c r="F611" s="184">
        <v>2050</v>
      </c>
      <c r="G611" s="184">
        <v>100</v>
      </c>
      <c r="H611" s="184">
        <v>7730</v>
      </c>
      <c r="I611" s="173">
        <v>1001</v>
      </c>
      <c r="J611" s="187">
        <v>181</v>
      </c>
      <c r="K611" s="187">
        <v>0</v>
      </c>
    </row>
    <row r="612" spans="1:11" x14ac:dyDescent="0.25">
      <c r="A612" s="184">
        <v>77330</v>
      </c>
      <c r="B612" s="72" t="s">
        <v>350</v>
      </c>
      <c r="C612" s="74" t="s">
        <v>906</v>
      </c>
      <c r="D612" s="184">
        <v>57</v>
      </c>
      <c r="E612" s="76">
        <v>540</v>
      </c>
      <c r="F612" s="184">
        <v>2200</v>
      </c>
      <c r="G612" s="184">
        <v>100</v>
      </c>
      <c r="H612" s="184">
        <v>7730</v>
      </c>
      <c r="I612" s="173">
        <v>1001</v>
      </c>
      <c r="J612" s="187">
        <v>161</v>
      </c>
      <c r="K612" s="187">
        <v>0</v>
      </c>
    </row>
    <row r="613" spans="1:11" x14ac:dyDescent="0.25">
      <c r="A613" s="184">
        <v>77331</v>
      </c>
      <c r="B613" s="72" t="s">
        <v>568</v>
      </c>
      <c r="C613" s="74" t="s">
        <v>976</v>
      </c>
      <c r="D613" s="184">
        <v>57</v>
      </c>
      <c r="E613" s="76">
        <v>540</v>
      </c>
      <c r="F613" s="184">
        <v>2200</v>
      </c>
      <c r="G613" s="184">
        <v>731</v>
      </c>
      <c r="H613" s="184">
        <v>7730</v>
      </c>
      <c r="I613" s="173">
        <v>1840</v>
      </c>
      <c r="J613" s="187">
        <v>161</v>
      </c>
      <c r="K613" s="187">
        <v>0</v>
      </c>
    </row>
    <row r="614" spans="1:11" x14ac:dyDescent="0.25">
      <c r="A614" s="184">
        <v>77334</v>
      </c>
      <c r="B614" s="72" t="s">
        <v>388</v>
      </c>
      <c r="C614" s="74" t="s">
        <v>389</v>
      </c>
      <c r="D614" s="184">
        <v>57</v>
      </c>
      <c r="E614" s="76">
        <v>540</v>
      </c>
      <c r="F614" s="184">
        <v>2200</v>
      </c>
      <c r="G614" s="184">
        <v>100</v>
      </c>
      <c r="H614" s="184">
        <v>7730</v>
      </c>
      <c r="I614" s="173">
        <v>1001</v>
      </c>
      <c r="J614" s="187">
        <v>161</v>
      </c>
      <c r="K614" s="187">
        <v>0</v>
      </c>
    </row>
    <row r="615" spans="1:11" x14ac:dyDescent="0.25">
      <c r="A615" s="184">
        <v>77338</v>
      </c>
      <c r="B615" s="72" t="s">
        <v>569</v>
      </c>
      <c r="C615" s="74" t="s">
        <v>570</v>
      </c>
      <c r="D615" s="184">
        <v>57</v>
      </c>
      <c r="E615" s="76">
        <v>540</v>
      </c>
      <c r="F615" s="184">
        <v>2200</v>
      </c>
      <c r="G615" s="184">
        <v>100</v>
      </c>
      <c r="H615" s="184">
        <v>7730</v>
      </c>
      <c r="I615" s="173">
        <v>1001</v>
      </c>
      <c r="J615" s="187">
        <v>161</v>
      </c>
      <c r="K615" s="187">
        <v>0</v>
      </c>
    </row>
    <row r="616" spans="1:11" x14ac:dyDescent="0.25">
      <c r="A616" s="184">
        <v>77339</v>
      </c>
      <c r="B616" s="72" t="s">
        <v>571</v>
      </c>
      <c r="C616" s="132" t="s">
        <v>977</v>
      </c>
      <c r="D616" s="184">
        <v>57</v>
      </c>
      <c r="E616" s="133">
        <v>540</v>
      </c>
      <c r="F616" s="184">
        <v>2200</v>
      </c>
      <c r="G616" s="184">
        <v>100</v>
      </c>
      <c r="H616" s="184">
        <v>7731</v>
      </c>
      <c r="I616" s="173">
        <v>1001</v>
      </c>
      <c r="J616" s="187">
        <v>161</v>
      </c>
      <c r="K616" s="187">
        <v>0</v>
      </c>
    </row>
    <row r="617" spans="1:11" x14ac:dyDescent="0.25">
      <c r="A617" s="184">
        <v>77341</v>
      </c>
      <c r="B617" s="72" t="s">
        <v>572</v>
      </c>
      <c r="C617" s="74" t="s">
        <v>978</v>
      </c>
      <c r="D617" s="184">
        <v>57</v>
      </c>
      <c r="E617" s="76">
        <v>540</v>
      </c>
      <c r="F617" s="184">
        <v>2200</v>
      </c>
      <c r="G617" s="184">
        <v>731</v>
      </c>
      <c r="H617" s="184">
        <v>7730</v>
      </c>
      <c r="I617" s="173">
        <v>1001</v>
      </c>
      <c r="J617" s="187">
        <v>161</v>
      </c>
      <c r="K617" s="187">
        <v>0</v>
      </c>
    </row>
    <row r="618" spans="1:11" x14ac:dyDescent="0.25">
      <c r="A618" s="184">
        <v>77342</v>
      </c>
      <c r="B618" s="72" t="s">
        <v>573</v>
      </c>
      <c r="C618" s="74" t="s">
        <v>1149</v>
      </c>
      <c r="D618" s="184">
        <v>57</v>
      </c>
      <c r="E618" s="76">
        <v>540</v>
      </c>
      <c r="F618" s="184">
        <v>2200</v>
      </c>
      <c r="G618" s="184">
        <v>100</v>
      </c>
      <c r="H618" s="184">
        <v>7730</v>
      </c>
      <c r="I618" s="173">
        <v>1001</v>
      </c>
      <c r="J618" s="187">
        <v>161</v>
      </c>
      <c r="K618" s="187">
        <v>0</v>
      </c>
    </row>
    <row r="619" spans="1:11" x14ac:dyDescent="0.25">
      <c r="A619" s="184">
        <v>77343</v>
      </c>
      <c r="B619" s="72" t="s">
        <v>573</v>
      </c>
      <c r="C619" s="74" t="s">
        <v>1149</v>
      </c>
      <c r="D619" s="184">
        <v>57</v>
      </c>
      <c r="E619" s="76">
        <v>540</v>
      </c>
      <c r="F619" s="184">
        <v>2200</v>
      </c>
      <c r="G619" s="184">
        <v>100</v>
      </c>
      <c r="H619" s="184">
        <v>7730</v>
      </c>
      <c r="I619" s="173">
        <v>1209</v>
      </c>
      <c r="J619" s="187">
        <v>161</v>
      </c>
      <c r="K619" s="187">
        <v>0</v>
      </c>
    </row>
    <row r="620" spans="1:11" x14ac:dyDescent="0.25">
      <c r="A620" s="184">
        <v>77345</v>
      </c>
      <c r="B620" s="72" t="s">
        <v>574</v>
      </c>
      <c r="C620" s="74" t="s">
        <v>575</v>
      </c>
      <c r="D620" s="184">
        <v>57</v>
      </c>
      <c r="E620" s="76">
        <v>540</v>
      </c>
      <c r="F620" s="184">
        <v>2200</v>
      </c>
      <c r="G620" s="184">
        <v>100</v>
      </c>
      <c r="H620" s="184">
        <v>7730</v>
      </c>
      <c r="I620" s="173">
        <v>1001</v>
      </c>
      <c r="J620" s="187">
        <v>161</v>
      </c>
      <c r="K620" s="187">
        <v>0</v>
      </c>
    </row>
    <row r="621" spans="1:11" x14ac:dyDescent="0.25">
      <c r="A621" s="184">
        <v>77348</v>
      </c>
      <c r="B621" s="72" t="s">
        <v>576</v>
      </c>
      <c r="C621" s="74" t="s">
        <v>979</v>
      </c>
      <c r="D621" s="184">
        <v>57</v>
      </c>
      <c r="E621" s="76">
        <v>540</v>
      </c>
      <c r="F621" s="184">
        <v>2200</v>
      </c>
      <c r="G621" s="184">
        <v>731</v>
      </c>
      <c r="H621" s="184">
        <v>7730</v>
      </c>
      <c r="I621" s="173">
        <v>1001</v>
      </c>
      <c r="J621" s="187">
        <v>161</v>
      </c>
      <c r="K621" s="187">
        <v>0</v>
      </c>
    </row>
    <row r="622" spans="1:11" x14ac:dyDescent="0.25">
      <c r="A622" s="184">
        <v>77350</v>
      </c>
      <c r="B622" s="72" t="s">
        <v>350</v>
      </c>
      <c r="C622" s="74" t="s">
        <v>906</v>
      </c>
      <c r="D622" s="184">
        <v>57</v>
      </c>
      <c r="E622" s="76">
        <v>540</v>
      </c>
      <c r="F622" s="184">
        <v>2200</v>
      </c>
      <c r="G622" s="184">
        <v>100</v>
      </c>
      <c r="H622" s="184">
        <v>7731</v>
      </c>
      <c r="I622" s="173">
        <v>1001</v>
      </c>
      <c r="J622" s="187">
        <v>161</v>
      </c>
      <c r="K622" s="187">
        <v>0</v>
      </c>
    </row>
    <row r="623" spans="1:11" x14ac:dyDescent="0.25">
      <c r="A623" s="184">
        <v>77380</v>
      </c>
      <c r="B623" s="72" t="s">
        <v>577</v>
      </c>
      <c r="C623" s="74" t="s">
        <v>578</v>
      </c>
      <c r="D623" s="184">
        <v>55</v>
      </c>
      <c r="E623" s="76">
        <v>530</v>
      </c>
      <c r="F623" s="184">
        <v>2050</v>
      </c>
      <c r="G623" s="184">
        <v>100</v>
      </c>
      <c r="H623" s="184">
        <v>7730</v>
      </c>
      <c r="I623" s="173">
        <v>1001</v>
      </c>
      <c r="J623" s="187">
        <v>181</v>
      </c>
      <c r="K623" s="187">
        <v>0</v>
      </c>
    </row>
    <row r="624" spans="1:11" x14ac:dyDescent="0.25">
      <c r="A624" s="184">
        <v>77381</v>
      </c>
      <c r="B624" s="72" t="s">
        <v>579</v>
      </c>
      <c r="C624" s="74" t="s">
        <v>580</v>
      </c>
      <c r="D624" s="184">
        <v>55</v>
      </c>
      <c r="E624" s="76">
        <v>530</v>
      </c>
      <c r="F624" s="184">
        <v>2050</v>
      </c>
      <c r="G624" s="184">
        <v>100</v>
      </c>
      <c r="H624" s="184">
        <v>7730</v>
      </c>
      <c r="I624" s="173">
        <v>1001</v>
      </c>
      <c r="J624" s="187">
        <v>181</v>
      </c>
      <c r="K624" s="187">
        <v>0</v>
      </c>
    </row>
    <row r="625" spans="1:11" x14ac:dyDescent="0.25">
      <c r="A625" s="184">
        <v>77382</v>
      </c>
      <c r="B625" s="72" t="s">
        <v>581</v>
      </c>
      <c r="C625" s="74" t="s">
        <v>980</v>
      </c>
      <c r="D625" s="184">
        <v>55</v>
      </c>
      <c r="E625" s="76">
        <v>540</v>
      </c>
      <c r="F625" s="184">
        <v>2200</v>
      </c>
      <c r="G625" s="184">
        <v>100</v>
      </c>
      <c r="H625" s="184">
        <v>7730</v>
      </c>
      <c r="I625" s="173">
        <v>1001</v>
      </c>
      <c r="J625" s="187">
        <v>181</v>
      </c>
      <c r="K625" s="187">
        <v>0</v>
      </c>
    </row>
    <row r="626" spans="1:11" x14ac:dyDescent="0.25">
      <c r="A626" s="184">
        <v>77383</v>
      </c>
      <c r="B626" s="72" t="s">
        <v>1150</v>
      </c>
      <c r="C626" s="74" t="s">
        <v>1151</v>
      </c>
      <c r="D626" s="184">
        <v>55</v>
      </c>
      <c r="E626" s="76">
        <v>530</v>
      </c>
      <c r="F626" s="184">
        <v>2050</v>
      </c>
      <c r="G626" s="184">
        <v>100</v>
      </c>
      <c r="H626" s="184">
        <v>7730</v>
      </c>
      <c r="I626" s="173">
        <v>1001</v>
      </c>
      <c r="J626" s="187">
        <v>181</v>
      </c>
      <c r="K626" s="187">
        <v>0</v>
      </c>
    </row>
    <row r="627" spans="1:11" x14ac:dyDescent="0.25">
      <c r="A627" s="184">
        <v>77384</v>
      </c>
      <c r="B627" s="72" t="s">
        <v>1152</v>
      </c>
      <c r="C627" s="74" t="s">
        <v>1153</v>
      </c>
      <c r="D627" s="184">
        <v>55</v>
      </c>
      <c r="E627" s="76">
        <v>530</v>
      </c>
      <c r="F627" s="184">
        <v>2050</v>
      </c>
      <c r="G627" s="184">
        <v>100</v>
      </c>
      <c r="H627" s="184">
        <v>7730</v>
      </c>
      <c r="I627" s="173">
        <v>1001</v>
      </c>
      <c r="J627" s="187">
        <v>181</v>
      </c>
      <c r="K627" s="187">
        <v>0</v>
      </c>
    </row>
    <row r="628" spans="1:11" x14ac:dyDescent="0.25">
      <c r="A628" s="184">
        <v>77385</v>
      </c>
      <c r="B628" s="72" t="s">
        <v>582</v>
      </c>
      <c r="C628" s="74" t="s">
        <v>583</v>
      </c>
      <c r="D628" s="184">
        <v>55</v>
      </c>
      <c r="E628" s="76">
        <v>530</v>
      </c>
      <c r="F628" s="184">
        <v>2050</v>
      </c>
      <c r="G628" s="184">
        <v>100</v>
      </c>
      <c r="H628" s="184">
        <v>7730</v>
      </c>
      <c r="I628" s="173">
        <v>1001</v>
      </c>
      <c r="J628" s="187">
        <v>181</v>
      </c>
      <c r="K628" s="187">
        <v>0</v>
      </c>
    </row>
    <row r="629" spans="1:11" x14ac:dyDescent="0.25">
      <c r="A629" s="184">
        <v>77386</v>
      </c>
      <c r="B629" s="72" t="s">
        <v>582</v>
      </c>
      <c r="C629" s="74" t="s">
        <v>583</v>
      </c>
      <c r="D629" s="184">
        <v>55</v>
      </c>
      <c r="E629" s="76">
        <v>530</v>
      </c>
      <c r="F629" s="184">
        <v>2050</v>
      </c>
      <c r="G629" s="184">
        <v>422</v>
      </c>
      <c r="H629" s="184">
        <v>7730</v>
      </c>
      <c r="I629" s="173">
        <v>420033</v>
      </c>
      <c r="J629" s="187">
        <v>161</v>
      </c>
      <c r="K629" s="187">
        <v>0</v>
      </c>
    </row>
    <row r="630" spans="1:11" x14ac:dyDescent="0.25">
      <c r="A630" s="184">
        <v>77391</v>
      </c>
      <c r="B630" s="72" t="s">
        <v>584</v>
      </c>
      <c r="C630" s="74" t="s">
        <v>981</v>
      </c>
      <c r="D630" s="184">
        <v>55</v>
      </c>
      <c r="E630" s="76">
        <v>530</v>
      </c>
      <c r="F630" s="184">
        <v>2050</v>
      </c>
      <c r="G630" s="184">
        <v>731</v>
      </c>
      <c r="H630" s="184">
        <v>7730</v>
      </c>
      <c r="I630" s="173">
        <v>1840</v>
      </c>
      <c r="J630" s="187">
        <v>181</v>
      </c>
      <c r="K630" s="187">
        <v>0</v>
      </c>
    </row>
    <row r="631" spans="1:11" x14ac:dyDescent="0.25">
      <c r="A631" s="184">
        <v>77393</v>
      </c>
      <c r="B631" s="72" t="s">
        <v>982</v>
      </c>
      <c r="C631" s="74" t="s">
        <v>983</v>
      </c>
      <c r="D631" s="184">
        <v>55</v>
      </c>
      <c r="E631" s="76">
        <v>530</v>
      </c>
      <c r="F631" s="184">
        <v>2050</v>
      </c>
      <c r="G631" s="184">
        <v>100</v>
      </c>
      <c r="H631" s="184">
        <v>7730</v>
      </c>
      <c r="I631" s="173">
        <v>1001</v>
      </c>
      <c r="J631" s="187">
        <v>181</v>
      </c>
      <c r="K631" s="187">
        <v>0</v>
      </c>
    </row>
    <row r="632" spans="1:11" x14ac:dyDescent="0.25">
      <c r="A632" s="184">
        <v>77395</v>
      </c>
      <c r="B632" s="72" t="s">
        <v>396</v>
      </c>
      <c r="C632" s="74" t="s">
        <v>397</v>
      </c>
      <c r="D632" s="184">
        <v>55</v>
      </c>
      <c r="E632" s="76">
        <v>530</v>
      </c>
      <c r="F632" s="184">
        <v>2050</v>
      </c>
      <c r="G632" s="184">
        <v>100</v>
      </c>
      <c r="H632" s="184">
        <v>7730</v>
      </c>
      <c r="I632" s="173">
        <v>1001</v>
      </c>
      <c r="J632" s="187">
        <v>181</v>
      </c>
      <c r="K632" s="187">
        <v>0</v>
      </c>
    </row>
    <row r="633" spans="1:11" x14ac:dyDescent="0.25">
      <c r="A633" s="184">
        <v>77396</v>
      </c>
      <c r="B633" s="72" t="s">
        <v>398</v>
      </c>
      <c r="C633" s="132" t="s">
        <v>984</v>
      </c>
      <c r="D633" s="184">
        <v>55</v>
      </c>
      <c r="E633" s="133">
        <v>530</v>
      </c>
      <c r="F633" s="184">
        <v>2050</v>
      </c>
      <c r="G633" s="184">
        <v>100</v>
      </c>
      <c r="H633" s="184">
        <v>7730</v>
      </c>
      <c r="I633" s="173">
        <v>1001</v>
      </c>
      <c r="J633" s="187">
        <v>181</v>
      </c>
      <c r="K633" s="187">
        <v>0</v>
      </c>
    </row>
    <row r="634" spans="1:11" x14ac:dyDescent="0.25">
      <c r="A634" s="184">
        <v>77608</v>
      </c>
      <c r="B634" s="72" t="s">
        <v>585</v>
      </c>
      <c r="C634" s="74" t="s">
        <v>586</v>
      </c>
      <c r="D634" s="184">
        <v>53</v>
      </c>
      <c r="E634" s="76">
        <v>520</v>
      </c>
      <c r="F634" s="184">
        <v>2002</v>
      </c>
      <c r="G634" s="184">
        <v>100</v>
      </c>
      <c r="H634" s="184">
        <v>7760</v>
      </c>
      <c r="I634" s="173">
        <v>1001</v>
      </c>
      <c r="J634" s="187">
        <v>111</v>
      </c>
      <c r="K634" s="187">
        <v>0</v>
      </c>
    </row>
    <row r="635" spans="1:11" x14ac:dyDescent="0.25">
      <c r="A635" s="184">
        <v>77610</v>
      </c>
      <c r="B635" s="72" t="s">
        <v>482</v>
      </c>
      <c r="C635" s="74" t="s">
        <v>985</v>
      </c>
      <c r="D635" s="184">
        <v>53</v>
      </c>
      <c r="E635" s="76">
        <v>520</v>
      </c>
      <c r="F635" s="184">
        <v>2002</v>
      </c>
      <c r="G635" s="184">
        <v>713</v>
      </c>
      <c r="H635" s="184">
        <v>7790</v>
      </c>
      <c r="I635" s="173">
        <v>1001</v>
      </c>
      <c r="J635" s="187">
        <v>111</v>
      </c>
      <c r="K635" s="187">
        <v>0</v>
      </c>
    </row>
    <row r="636" spans="1:11" x14ac:dyDescent="0.25">
      <c r="A636" s="184">
        <v>77626</v>
      </c>
      <c r="B636" s="72" t="s">
        <v>1154</v>
      </c>
      <c r="C636" s="74" t="s">
        <v>1155</v>
      </c>
      <c r="D636" s="184">
        <v>57</v>
      </c>
      <c r="E636" s="76">
        <v>540</v>
      </c>
      <c r="F636" s="184">
        <v>2200</v>
      </c>
      <c r="G636" s="184">
        <v>100</v>
      </c>
      <c r="H636" s="184">
        <v>7760</v>
      </c>
      <c r="I636" s="173">
        <v>1001</v>
      </c>
      <c r="J636" s="187">
        <v>161</v>
      </c>
      <c r="K636" s="187">
        <v>0</v>
      </c>
    </row>
    <row r="637" spans="1:11" x14ac:dyDescent="0.25">
      <c r="A637" s="184">
        <v>77630</v>
      </c>
      <c r="B637" s="72" t="s">
        <v>350</v>
      </c>
      <c r="C637" s="74" t="s">
        <v>906</v>
      </c>
      <c r="D637" s="184">
        <v>57</v>
      </c>
      <c r="E637" s="76">
        <v>540</v>
      </c>
      <c r="F637" s="184">
        <v>2200</v>
      </c>
      <c r="G637" s="184">
        <v>100</v>
      </c>
      <c r="H637" s="184">
        <v>7760</v>
      </c>
      <c r="I637" s="173">
        <v>1001</v>
      </c>
      <c r="J637" s="187">
        <v>161</v>
      </c>
      <c r="K637" s="187">
        <v>0</v>
      </c>
    </row>
    <row r="638" spans="1:11" x14ac:dyDescent="0.25">
      <c r="A638" s="184">
        <v>77639</v>
      </c>
      <c r="B638" s="72" t="s">
        <v>1156</v>
      </c>
      <c r="C638" s="74" t="s">
        <v>1157</v>
      </c>
      <c r="D638" s="184">
        <v>55</v>
      </c>
      <c r="E638" s="76">
        <v>530</v>
      </c>
      <c r="F638" s="184">
        <v>2050</v>
      </c>
      <c r="G638" s="184">
        <v>100</v>
      </c>
      <c r="H638" s="184">
        <v>7760</v>
      </c>
      <c r="I638" s="173">
        <v>1001</v>
      </c>
      <c r="J638" s="187">
        <v>181</v>
      </c>
      <c r="K638" s="187">
        <v>0</v>
      </c>
    </row>
    <row r="639" spans="1:11" x14ac:dyDescent="0.25">
      <c r="A639" s="184">
        <v>77642</v>
      </c>
      <c r="B639" s="72" t="s">
        <v>588</v>
      </c>
      <c r="C639" s="74" t="s">
        <v>1158</v>
      </c>
      <c r="D639" s="184">
        <v>58</v>
      </c>
      <c r="E639" s="76">
        <v>540</v>
      </c>
      <c r="F639" s="184">
        <v>2200</v>
      </c>
      <c r="G639" s="184">
        <v>100</v>
      </c>
      <c r="H639" s="184">
        <v>7760</v>
      </c>
      <c r="I639" s="173">
        <v>1150</v>
      </c>
      <c r="J639" s="187">
        <v>161</v>
      </c>
      <c r="K639" s="187">
        <v>0</v>
      </c>
    </row>
    <row r="640" spans="1:11" x14ac:dyDescent="0.25">
      <c r="A640" s="184">
        <v>77643</v>
      </c>
      <c r="B640" s="72" t="s">
        <v>588</v>
      </c>
      <c r="C640" s="74" t="s">
        <v>589</v>
      </c>
      <c r="D640" s="184">
        <v>58</v>
      </c>
      <c r="E640" s="76">
        <v>540</v>
      </c>
      <c r="F640" s="184">
        <v>2200</v>
      </c>
      <c r="G640" s="184">
        <v>100</v>
      </c>
      <c r="H640" s="184">
        <v>7760</v>
      </c>
      <c r="I640" s="173">
        <v>1150</v>
      </c>
      <c r="J640" s="187">
        <v>161</v>
      </c>
      <c r="K640" s="187">
        <v>0</v>
      </c>
    </row>
    <row r="641" spans="1:11" x14ac:dyDescent="0.25">
      <c r="A641" s="184">
        <v>77645</v>
      </c>
      <c r="B641" s="72" t="s">
        <v>590</v>
      </c>
      <c r="C641" s="74" t="s">
        <v>591</v>
      </c>
      <c r="D641" s="184">
        <v>29</v>
      </c>
      <c r="E641" s="76">
        <v>540</v>
      </c>
      <c r="F641" s="184">
        <v>2200</v>
      </c>
      <c r="G641" s="184">
        <v>100</v>
      </c>
      <c r="H641" s="184">
        <v>7760</v>
      </c>
      <c r="I641" s="173">
        <v>1001</v>
      </c>
      <c r="J641" s="187">
        <v>161</v>
      </c>
      <c r="K641" s="187">
        <v>0</v>
      </c>
    </row>
    <row r="642" spans="1:11" x14ac:dyDescent="0.25">
      <c r="A642" s="184">
        <v>77650</v>
      </c>
      <c r="B642" s="72" t="s">
        <v>592</v>
      </c>
      <c r="C642" s="74" t="s">
        <v>986</v>
      </c>
      <c r="D642" s="184">
        <v>57</v>
      </c>
      <c r="E642" s="76">
        <v>540</v>
      </c>
      <c r="F642" s="184">
        <v>2200</v>
      </c>
      <c r="G642" s="184">
        <v>100</v>
      </c>
      <c r="H642" s="184">
        <v>7760</v>
      </c>
      <c r="I642" s="173">
        <v>1001</v>
      </c>
      <c r="J642" s="187">
        <v>161</v>
      </c>
      <c r="K642" s="187">
        <v>0</v>
      </c>
    </row>
    <row r="643" spans="1:11" x14ac:dyDescent="0.25">
      <c r="A643" s="184">
        <v>77651</v>
      </c>
      <c r="B643" s="72" t="s">
        <v>593</v>
      </c>
      <c r="C643" s="74" t="s">
        <v>987</v>
      </c>
      <c r="D643" s="184">
        <v>29</v>
      </c>
      <c r="E643" s="76">
        <v>540</v>
      </c>
      <c r="F643" s="184">
        <v>2200</v>
      </c>
      <c r="G643" s="184">
        <v>100</v>
      </c>
      <c r="H643" s="184">
        <v>7760</v>
      </c>
      <c r="I643" s="173">
        <v>1001</v>
      </c>
      <c r="J643" s="187">
        <v>161</v>
      </c>
      <c r="K643" s="187">
        <v>0</v>
      </c>
    </row>
    <row r="644" spans="1:11" x14ac:dyDescent="0.25">
      <c r="A644" s="184">
        <v>77652</v>
      </c>
      <c r="B644" s="72" t="s">
        <v>593</v>
      </c>
      <c r="C644" s="74" t="s">
        <v>987</v>
      </c>
      <c r="D644" s="184">
        <v>29</v>
      </c>
      <c r="E644" s="76">
        <v>540</v>
      </c>
      <c r="F644" s="184">
        <v>2200</v>
      </c>
      <c r="G644" s="184">
        <v>100</v>
      </c>
      <c r="H644" s="184">
        <v>7760</v>
      </c>
      <c r="I644" s="173">
        <v>1001</v>
      </c>
      <c r="J644" s="187">
        <v>161</v>
      </c>
      <c r="K644" s="187">
        <v>0</v>
      </c>
    </row>
    <row r="645" spans="1:11" x14ac:dyDescent="0.25">
      <c r="A645" s="184">
        <v>77653</v>
      </c>
      <c r="B645" s="72" t="s">
        <v>535</v>
      </c>
      <c r="C645" s="74" t="s">
        <v>536</v>
      </c>
      <c r="D645" s="184">
        <v>29</v>
      </c>
      <c r="E645" s="76">
        <v>540</v>
      </c>
      <c r="F645" s="184">
        <v>2200</v>
      </c>
      <c r="G645" s="184">
        <v>100</v>
      </c>
      <c r="H645" s="184">
        <v>7760</v>
      </c>
      <c r="I645" s="173">
        <v>1001</v>
      </c>
      <c r="J645" s="187">
        <v>161</v>
      </c>
      <c r="K645" s="187">
        <v>0</v>
      </c>
    </row>
    <row r="646" spans="1:11" x14ac:dyDescent="0.25">
      <c r="A646" s="184">
        <v>77655</v>
      </c>
      <c r="B646" s="72" t="s">
        <v>594</v>
      </c>
      <c r="C646" s="74" t="s">
        <v>595</v>
      </c>
      <c r="D646" s="184">
        <v>29</v>
      </c>
      <c r="E646" s="76">
        <v>540</v>
      </c>
      <c r="F646" s="184">
        <v>2200</v>
      </c>
      <c r="G646" s="184">
        <v>100</v>
      </c>
      <c r="H646" s="184">
        <v>7760</v>
      </c>
      <c r="I646" s="173">
        <v>1001</v>
      </c>
      <c r="J646" s="187">
        <v>161</v>
      </c>
      <c r="K646" s="187">
        <v>0</v>
      </c>
    </row>
    <row r="647" spans="1:11" x14ac:dyDescent="0.25">
      <c r="A647" s="184">
        <v>77656</v>
      </c>
      <c r="B647" s="72" t="s">
        <v>596</v>
      </c>
      <c r="C647" s="74" t="s">
        <v>988</v>
      </c>
      <c r="D647" s="184">
        <v>57</v>
      </c>
      <c r="E647" s="76">
        <v>540</v>
      </c>
      <c r="F647" s="184">
        <v>2200</v>
      </c>
      <c r="G647" s="184">
        <v>100</v>
      </c>
      <c r="H647" s="184">
        <v>7760</v>
      </c>
      <c r="I647" s="173">
        <v>1001</v>
      </c>
      <c r="J647" s="187">
        <v>161</v>
      </c>
      <c r="K647" s="187">
        <v>0</v>
      </c>
    </row>
    <row r="648" spans="1:11" x14ac:dyDescent="0.25">
      <c r="A648" s="184">
        <v>77658</v>
      </c>
      <c r="B648" s="72" t="s">
        <v>597</v>
      </c>
      <c r="C648" s="74" t="s">
        <v>598</v>
      </c>
      <c r="D648" s="184">
        <v>57</v>
      </c>
      <c r="E648" s="76">
        <v>540</v>
      </c>
      <c r="F648" s="184">
        <v>2200</v>
      </c>
      <c r="G648" s="184">
        <v>100</v>
      </c>
      <c r="H648" s="184">
        <v>7760</v>
      </c>
      <c r="I648" s="173">
        <v>1001</v>
      </c>
      <c r="J648" s="187">
        <v>161</v>
      </c>
      <c r="K648" s="187">
        <v>0</v>
      </c>
    </row>
    <row r="649" spans="1:11" x14ac:dyDescent="0.25">
      <c r="A649" s="184">
        <v>77659</v>
      </c>
      <c r="B649" s="72" t="s">
        <v>597</v>
      </c>
      <c r="C649" s="74" t="s">
        <v>989</v>
      </c>
      <c r="D649" s="184">
        <v>57</v>
      </c>
      <c r="E649" s="76">
        <v>540</v>
      </c>
      <c r="F649" s="184">
        <v>2200</v>
      </c>
      <c r="G649" s="184">
        <v>100</v>
      </c>
      <c r="H649" s="184">
        <v>7760</v>
      </c>
      <c r="I649" s="173">
        <v>1001</v>
      </c>
      <c r="J649" s="187">
        <v>181</v>
      </c>
      <c r="K649" s="187">
        <v>0</v>
      </c>
    </row>
    <row r="650" spans="1:11" x14ac:dyDescent="0.25">
      <c r="A650" s="184">
        <v>77660</v>
      </c>
      <c r="B650" s="72" t="s">
        <v>599</v>
      </c>
      <c r="C650" s="74" t="s">
        <v>600</v>
      </c>
      <c r="D650" s="184">
        <v>58</v>
      </c>
      <c r="E650" s="76">
        <v>540</v>
      </c>
      <c r="F650" s="184">
        <v>2200</v>
      </c>
      <c r="G650" s="184">
        <v>100</v>
      </c>
      <c r="H650" s="184">
        <v>7760</v>
      </c>
      <c r="I650" s="173">
        <v>1001</v>
      </c>
      <c r="J650" s="187">
        <v>161</v>
      </c>
      <c r="K650" s="187">
        <v>0</v>
      </c>
    </row>
    <row r="651" spans="1:11" x14ac:dyDescent="0.25">
      <c r="A651" s="184">
        <v>77661</v>
      </c>
      <c r="B651" s="72" t="s">
        <v>601</v>
      </c>
      <c r="C651" s="74" t="s">
        <v>602</v>
      </c>
      <c r="D651" s="184">
        <v>58</v>
      </c>
      <c r="E651" s="76">
        <v>540</v>
      </c>
      <c r="F651" s="184">
        <v>2200</v>
      </c>
      <c r="G651" s="184">
        <v>100</v>
      </c>
      <c r="H651" s="184">
        <v>7760</v>
      </c>
      <c r="I651" s="173">
        <v>1001</v>
      </c>
      <c r="J651" s="187">
        <v>161</v>
      </c>
      <c r="K651" s="187">
        <v>0</v>
      </c>
    </row>
    <row r="652" spans="1:11" x14ac:dyDescent="0.25">
      <c r="A652" s="184">
        <v>77662</v>
      </c>
      <c r="B652" s="72" t="s">
        <v>603</v>
      </c>
      <c r="C652" s="74" t="s">
        <v>604</v>
      </c>
      <c r="D652" s="184">
        <v>58</v>
      </c>
      <c r="E652" s="76">
        <v>540</v>
      </c>
      <c r="F652" s="184">
        <v>2200</v>
      </c>
      <c r="G652" s="184">
        <v>100</v>
      </c>
      <c r="H652" s="184">
        <v>7760</v>
      </c>
      <c r="I652" s="173">
        <v>1001</v>
      </c>
      <c r="J652" s="187">
        <v>161</v>
      </c>
      <c r="K652" s="187">
        <v>0</v>
      </c>
    </row>
    <row r="653" spans="1:11" x14ac:dyDescent="0.25">
      <c r="A653" s="184">
        <v>77663</v>
      </c>
      <c r="B653" s="72" t="s">
        <v>605</v>
      </c>
      <c r="C653" s="74" t="s">
        <v>606</v>
      </c>
      <c r="D653" s="184">
        <v>58</v>
      </c>
      <c r="E653" s="76">
        <v>540</v>
      </c>
      <c r="F653" s="184">
        <v>2200</v>
      </c>
      <c r="G653" s="184">
        <v>100</v>
      </c>
      <c r="H653" s="184">
        <v>7760</v>
      </c>
      <c r="I653" s="173">
        <v>1001</v>
      </c>
      <c r="J653" s="187">
        <v>161</v>
      </c>
      <c r="K653" s="187">
        <v>0</v>
      </c>
    </row>
    <row r="654" spans="1:11" x14ac:dyDescent="0.25">
      <c r="A654" s="184">
        <v>77664</v>
      </c>
      <c r="B654" s="72" t="s">
        <v>607</v>
      </c>
      <c r="C654" s="74" t="s">
        <v>608</v>
      </c>
      <c r="D654" s="184">
        <v>58</v>
      </c>
      <c r="E654" s="76">
        <v>540</v>
      </c>
      <c r="F654" s="184">
        <v>2200</v>
      </c>
      <c r="G654" s="184">
        <v>100</v>
      </c>
      <c r="H654" s="184">
        <v>7760</v>
      </c>
      <c r="I654" s="173">
        <v>1001</v>
      </c>
      <c r="J654" s="187">
        <v>161</v>
      </c>
      <c r="K654" s="187">
        <v>0</v>
      </c>
    </row>
    <row r="655" spans="1:11" x14ac:dyDescent="0.25">
      <c r="A655" s="184">
        <v>77671</v>
      </c>
      <c r="B655" s="72" t="s">
        <v>498</v>
      </c>
      <c r="C655" s="74" t="s">
        <v>990</v>
      </c>
      <c r="D655" s="184">
        <v>57</v>
      </c>
      <c r="E655" s="76">
        <v>540</v>
      </c>
      <c r="F655" s="184">
        <v>2200</v>
      </c>
      <c r="G655" s="184">
        <v>713</v>
      </c>
      <c r="H655" s="184">
        <v>7790</v>
      </c>
      <c r="I655" s="173">
        <v>1001</v>
      </c>
      <c r="J655" s="187">
        <v>161</v>
      </c>
      <c r="K655" s="187">
        <v>0</v>
      </c>
    </row>
    <row r="656" spans="1:11" x14ac:dyDescent="0.25">
      <c r="A656" s="184">
        <v>77680</v>
      </c>
      <c r="B656" s="72" t="s">
        <v>609</v>
      </c>
      <c r="C656" s="74" t="s">
        <v>610</v>
      </c>
      <c r="D656" s="184">
        <v>55</v>
      </c>
      <c r="E656" s="76">
        <v>530</v>
      </c>
      <c r="F656" s="184">
        <v>2050</v>
      </c>
      <c r="G656" s="184">
        <v>100</v>
      </c>
      <c r="H656" s="184">
        <v>7760</v>
      </c>
      <c r="I656" s="173">
        <v>1001</v>
      </c>
      <c r="J656" s="187">
        <v>181</v>
      </c>
      <c r="K656" s="187">
        <v>0</v>
      </c>
    </row>
    <row r="657" spans="1:11" x14ac:dyDescent="0.25">
      <c r="A657" s="184">
        <v>77682</v>
      </c>
      <c r="B657" s="72" t="s">
        <v>611</v>
      </c>
      <c r="C657" s="74" t="s">
        <v>612</v>
      </c>
      <c r="D657" s="184">
        <v>55</v>
      </c>
      <c r="E657" s="76">
        <v>530</v>
      </c>
      <c r="F657" s="184">
        <v>2050</v>
      </c>
      <c r="G657" s="184">
        <v>100</v>
      </c>
      <c r="H657" s="184">
        <v>7760</v>
      </c>
      <c r="I657" s="173">
        <v>1001</v>
      </c>
      <c r="J657" s="187">
        <v>181</v>
      </c>
      <c r="K657" s="187">
        <v>0</v>
      </c>
    </row>
    <row r="658" spans="1:11" x14ac:dyDescent="0.25">
      <c r="A658" s="184">
        <v>77686</v>
      </c>
      <c r="B658" s="72" t="s">
        <v>513</v>
      </c>
      <c r="C658" s="74" t="s">
        <v>991</v>
      </c>
      <c r="D658" s="184">
        <v>55</v>
      </c>
      <c r="E658" s="76">
        <v>530</v>
      </c>
      <c r="F658" s="184">
        <v>2050</v>
      </c>
      <c r="G658" s="184">
        <v>714</v>
      </c>
      <c r="H658" s="184">
        <v>7790</v>
      </c>
      <c r="I658" s="173">
        <v>1001</v>
      </c>
      <c r="J658" s="187">
        <v>181</v>
      </c>
      <c r="K658" s="187">
        <v>0</v>
      </c>
    </row>
    <row r="659" spans="1:11" x14ac:dyDescent="0.25">
      <c r="A659" s="184">
        <v>77687</v>
      </c>
      <c r="B659" s="72" t="s">
        <v>613</v>
      </c>
      <c r="C659" s="74" t="s">
        <v>992</v>
      </c>
      <c r="D659" s="184">
        <v>57</v>
      </c>
      <c r="E659" s="76">
        <v>540</v>
      </c>
      <c r="F659" s="184">
        <v>2200</v>
      </c>
      <c r="G659" s="184">
        <v>100</v>
      </c>
      <c r="H659" s="184">
        <v>7760</v>
      </c>
      <c r="I659" s="173">
        <v>1001</v>
      </c>
      <c r="J659" s="187">
        <v>181</v>
      </c>
      <c r="K659" s="187">
        <v>0</v>
      </c>
    </row>
    <row r="660" spans="1:11" x14ac:dyDescent="0.25">
      <c r="A660" s="184">
        <v>77688</v>
      </c>
      <c r="B660" s="72" t="s">
        <v>614</v>
      </c>
      <c r="C660" s="74" t="s">
        <v>993</v>
      </c>
      <c r="D660" s="184">
        <v>55</v>
      </c>
      <c r="E660" s="76">
        <v>530</v>
      </c>
      <c r="F660" s="184">
        <v>2050</v>
      </c>
      <c r="G660" s="184">
        <v>100</v>
      </c>
      <c r="H660" s="184">
        <v>7760</v>
      </c>
      <c r="I660" s="173">
        <v>1001</v>
      </c>
      <c r="J660" s="187">
        <v>181</v>
      </c>
      <c r="K660" s="187">
        <v>0</v>
      </c>
    </row>
    <row r="661" spans="1:11" x14ac:dyDescent="0.25">
      <c r="A661" s="184">
        <v>78004</v>
      </c>
      <c r="B661" s="72" t="s">
        <v>615</v>
      </c>
      <c r="C661" s="74" t="s">
        <v>616</v>
      </c>
      <c r="D661" s="184">
        <v>53</v>
      </c>
      <c r="E661" s="76">
        <v>520</v>
      </c>
      <c r="F661" s="184">
        <v>2002</v>
      </c>
      <c r="G661" s="184">
        <v>100</v>
      </c>
      <c r="H661" s="184">
        <v>7800</v>
      </c>
      <c r="I661" s="173">
        <v>1001</v>
      </c>
      <c r="J661" s="187">
        <v>111</v>
      </c>
      <c r="K661" s="187">
        <v>0</v>
      </c>
    </row>
    <row r="662" spans="1:11" x14ac:dyDescent="0.25">
      <c r="A662" s="184">
        <v>78030</v>
      </c>
      <c r="B662" s="72" t="s">
        <v>350</v>
      </c>
      <c r="C662" s="74" t="s">
        <v>906</v>
      </c>
      <c r="D662" s="184">
        <v>57</v>
      </c>
      <c r="E662" s="76">
        <v>540</v>
      </c>
      <c r="F662" s="184">
        <v>2200</v>
      </c>
      <c r="G662" s="184">
        <v>100</v>
      </c>
      <c r="H662" s="184">
        <v>7800</v>
      </c>
      <c r="I662" s="173">
        <v>1001</v>
      </c>
      <c r="J662" s="187">
        <v>161</v>
      </c>
      <c r="K662" s="187">
        <v>0</v>
      </c>
    </row>
    <row r="663" spans="1:11" x14ac:dyDescent="0.25">
      <c r="A663" s="184">
        <v>78033</v>
      </c>
      <c r="B663" s="72" t="s">
        <v>421</v>
      </c>
      <c r="C663" s="74" t="s">
        <v>886</v>
      </c>
      <c r="D663" s="184">
        <v>57</v>
      </c>
      <c r="E663" s="76">
        <v>540</v>
      </c>
      <c r="F663" s="184">
        <v>2200</v>
      </c>
      <c r="G663" s="184">
        <v>100</v>
      </c>
      <c r="H663" s="184">
        <v>7800</v>
      </c>
      <c r="I663" s="173">
        <v>1001</v>
      </c>
      <c r="J663" s="187">
        <v>161</v>
      </c>
      <c r="K663" s="187">
        <v>0</v>
      </c>
    </row>
    <row r="664" spans="1:11" x14ac:dyDescent="0.25">
      <c r="A664" s="184">
        <v>78038</v>
      </c>
      <c r="B664" s="72" t="s">
        <v>877</v>
      </c>
      <c r="C664" s="74" t="s">
        <v>878</v>
      </c>
      <c r="D664" s="184">
        <v>57</v>
      </c>
      <c r="E664" s="76">
        <v>540</v>
      </c>
      <c r="F664" s="184">
        <v>2200</v>
      </c>
      <c r="G664" s="184">
        <v>100</v>
      </c>
      <c r="H664" s="184">
        <v>7800</v>
      </c>
      <c r="I664" s="173">
        <v>1001</v>
      </c>
      <c r="J664" s="187">
        <v>161</v>
      </c>
      <c r="K664" s="187">
        <v>0</v>
      </c>
    </row>
    <row r="665" spans="1:11" x14ac:dyDescent="0.25">
      <c r="A665" s="184">
        <v>78041</v>
      </c>
      <c r="B665" s="72" t="s">
        <v>617</v>
      </c>
      <c r="C665" s="74" t="s">
        <v>618</v>
      </c>
      <c r="D665" s="184">
        <v>29</v>
      </c>
      <c r="E665" s="76">
        <v>540</v>
      </c>
      <c r="F665" s="184">
        <v>2200</v>
      </c>
      <c r="G665" s="184">
        <v>100</v>
      </c>
      <c r="H665" s="184">
        <v>7800</v>
      </c>
      <c r="I665" s="173">
        <v>1001</v>
      </c>
      <c r="J665" s="187">
        <v>161</v>
      </c>
      <c r="K665" s="187">
        <v>0</v>
      </c>
    </row>
    <row r="666" spans="1:11" x14ac:dyDescent="0.25">
      <c r="A666" s="184">
        <v>78042</v>
      </c>
      <c r="B666" s="72" t="s">
        <v>994</v>
      </c>
      <c r="C666" s="74" t="s">
        <v>995</v>
      </c>
      <c r="D666" s="184">
        <v>29</v>
      </c>
      <c r="E666" s="76">
        <v>540</v>
      </c>
      <c r="F666" s="184">
        <v>2200</v>
      </c>
      <c r="G666" s="184">
        <v>100</v>
      </c>
      <c r="H666" s="184">
        <v>7800</v>
      </c>
      <c r="I666" s="173">
        <v>1001</v>
      </c>
      <c r="J666" s="187">
        <v>161</v>
      </c>
      <c r="K666" s="187">
        <v>0</v>
      </c>
    </row>
    <row r="667" spans="1:11" x14ac:dyDescent="0.25">
      <c r="A667" s="184">
        <v>78043</v>
      </c>
      <c r="B667" s="72" t="s">
        <v>619</v>
      </c>
      <c r="C667" s="74" t="s">
        <v>620</v>
      </c>
      <c r="D667" s="184">
        <v>29</v>
      </c>
      <c r="E667" s="76">
        <v>540</v>
      </c>
      <c r="F667" s="184">
        <v>2200</v>
      </c>
      <c r="G667" s="184">
        <v>100</v>
      </c>
      <c r="H667" s="184">
        <v>7800</v>
      </c>
      <c r="I667" s="173">
        <v>1001</v>
      </c>
      <c r="J667" s="187">
        <v>161</v>
      </c>
      <c r="K667" s="187">
        <v>0</v>
      </c>
    </row>
    <row r="668" spans="1:11" x14ac:dyDescent="0.25">
      <c r="A668" s="184">
        <v>78045</v>
      </c>
      <c r="B668" s="72" t="s">
        <v>621</v>
      </c>
      <c r="C668" s="74" t="s">
        <v>622</v>
      </c>
      <c r="D668" s="184">
        <v>29</v>
      </c>
      <c r="E668" s="76">
        <v>540</v>
      </c>
      <c r="F668" s="184">
        <v>2211</v>
      </c>
      <c r="G668" s="184">
        <v>100</v>
      </c>
      <c r="H668" s="184">
        <v>7800</v>
      </c>
      <c r="I668" s="173">
        <v>1001</v>
      </c>
      <c r="J668" s="187">
        <v>161</v>
      </c>
      <c r="K668" s="187">
        <v>0</v>
      </c>
    </row>
    <row r="669" spans="1:11" x14ac:dyDescent="0.25">
      <c r="A669" s="184">
        <v>78047</v>
      </c>
      <c r="B669" s="72" t="s">
        <v>623</v>
      </c>
      <c r="C669" s="74" t="s">
        <v>624</v>
      </c>
      <c r="D669" s="184">
        <v>29</v>
      </c>
      <c r="E669" s="76">
        <v>540</v>
      </c>
      <c r="F669" s="184">
        <v>2211</v>
      </c>
      <c r="G669" s="184">
        <v>100</v>
      </c>
      <c r="H669" s="184">
        <v>7800</v>
      </c>
      <c r="I669" s="173">
        <v>1001</v>
      </c>
      <c r="J669" s="187">
        <v>161</v>
      </c>
      <c r="K669" s="187">
        <v>0</v>
      </c>
    </row>
    <row r="670" spans="1:11" x14ac:dyDescent="0.25">
      <c r="A670" s="184">
        <v>78048</v>
      </c>
      <c r="B670" s="72" t="s">
        <v>996</v>
      </c>
      <c r="C670" s="74" t="s">
        <v>997</v>
      </c>
      <c r="D670" s="184">
        <v>29</v>
      </c>
      <c r="E670" s="76">
        <v>540</v>
      </c>
      <c r="F670" s="184">
        <v>2211</v>
      </c>
      <c r="G670" s="184">
        <v>100</v>
      </c>
      <c r="H670" s="184">
        <v>7800</v>
      </c>
      <c r="I670" s="173">
        <v>1001</v>
      </c>
      <c r="J670" s="187">
        <v>161</v>
      </c>
      <c r="K670" s="187">
        <v>0</v>
      </c>
    </row>
    <row r="671" spans="1:11" x14ac:dyDescent="0.25">
      <c r="A671" s="184">
        <v>78049</v>
      </c>
      <c r="B671" s="72" t="s">
        <v>996</v>
      </c>
      <c r="C671" s="74" t="s">
        <v>997</v>
      </c>
      <c r="D671" s="184">
        <v>29</v>
      </c>
      <c r="E671" s="76">
        <v>540</v>
      </c>
      <c r="F671" s="184">
        <v>2211</v>
      </c>
      <c r="G671" s="184">
        <v>100</v>
      </c>
      <c r="H671" s="184">
        <v>7800</v>
      </c>
      <c r="I671" s="173">
        <v>1001</v>
      </c>
      <c r="J671" s="187">
        <v>161</v>
      </c>
      <c r="K671" s="187">
        <v>0</v>
      </c>
    </row>
    <row r="672" spans="1:11" x14ac:dyDescent="0.25">
      <c r="A672" s="184">
        <v>78050</v>
      </c>
      <c r="B672" s="72" t="s">
        <v>998</v>
      </c>
      <c r="C672" s="74" t="s">
        <v>999</v>
      </c>
      <c r="D672" s="184">
        <v>29</v>
      </c>
      <c r="E672" s="76">
        <v>540</v>
      </c>
      <c r="F672" s="184">
        <v>2211</v>
      </c>
      <c r="G672" s="184">
        <v>100</v>
      </c>
      <c r="H672" s="184">
        <v>7800</v>
      </c>
      <c r="I672" s="173">
        <v>1001</v>
      </c>
      <c r="J672" s="187">
        <v>161</v>
      </c>
      <c r="K672" s="187">
        <v>0</v>
      </c>
    </row>
    <row r="673" spans="1:11" x14ac:dyDescent="0.25">
      <c r="A673" s="184">
        <v>78051</v>
      </c>
      <c r="B673" s="72" t="s">
        <v>625</v>
      </c>
      <c r="C673" s="74" t="s">
        <v>626</v>
      </c>
      <c r="D673" s="184">
        <v>29</v>
      </c>
      <c r="E673" s="76">
        <v>540</v>
      </c>
      <c r="F673" s="184">
        <v>2208</v>
      </c>
      <c r="G673" s="184">
        <v>100</v>
      </c>
      <c r="H673" s="184">
        <v>7800</v>
      </c>
      <c r="I673" s="173">
        <v>1001</v>
      </c>
      <c r="J673" s="187">
        <v>161</v>
      </c>
      <c r="K673" s="187">
        <v>0</v>
      </c>
    </row>
    <row r="674" spans="1:11" x14ac:dyDescent="0.25">
      <c r="A674" s="184">
        <v>78053</v>
      </c>
      <c r="B674" s="72" t="s">
        <v>627</v>
      </c>
      <c r="C674" s="74" t="s">
        <v>1000</v>
      </c>
      <c r="D674" s="184">
        <v>29</v>
      </c>
      <c r="E674" s="76">
        <v>540</v>
      </c>
      <c r="F674" s="184">
        <v>2200</v>
      </c>
      <c r="G674" s="184">
        <v>100</v>
      </c>
      <c r="H674" s="184">
        <v>7800</v>
      </c>
      <c r="I674" s="173">
        <v>1001</v>
      </c>
      <c r="J674" s="187">
        <v>161</v>
      </c>
      <c r="K674" s="187">
        <v>0</v>
      </c>
    </row>
    <row r="675" spans="1:11" x14ac:dyDescent="0.25">
      <c r="A675" s="184">
        <v>78055</v>
      </c>
      <c r="B675" s="72" t="s">
        <v>628</v>
      </c>
      <c r="C675" s="74" t="s">
        <v>629</v>
      </c>
      <c r="D675" s="184">
        <v>55</v>
      </c>
      <c r="E675" s="76">
        <v>530</v>
      </c>
      <c r="F675" s="184">
        <v>2050</v>
      </c>
      <c r="G675" s="184">
        <v>100</v>
      </c>
      <c r="H675" s="184">
        <v>7800</v>
      </c>
      <c r="I675" s="173">
        <v>1001</v>
      </c>
      <c r="J675" s="187">
        <v>161</v>
      </c>
      <c r="K675" s="187">
        <v>0</v>
      </c>
    </row>
    <row r="676" spans="1:11" x14ac:dyDescent="0.25">
      <c r="A676" s="184">
        <v>78056</v>
      </c>
      <c r="B676" s="72" t="s">
        <v>630</v>
      </c>
      <c r="C676" s="74" t="s">
        <v>1001</v>
      </c>
      <c r="D676" s="184">
        <v>55</v>
      </c>
      <c r="E676" s="76">
        <v>530</v>
      </c>
      <c r="F676" s="184">
        <v>2050</v>
      </c>
      <c r="G676" s="184">
        <v>100</v>
      </c>
      <c r="H676" s="184">
        <v>7800</v>
      </c>
      <c r="I676" s="173">
        <v>1001</v>
      </c>
      <c r="J676" s="187">
        <v>161</v>
      </c>
      <c r="K676" s="187">
        <v>0</v>
      </c>
    </row>
    <row r="677" spans="1:11" x14ac:dyDescent="0.25">
      <c r="A677" s="184">
        <v>78061</v>
      </c>
      <c r="B677" s="72" t="s">
        <v>631</v>
      </c>
      <c r="C677" s="74" t="s">
        <v>632</v>
      </c>
      <c r="D677" s="184">
        <v>22</v>
      </c>
      <c r="E677" s="76">
        <v>560</v>
      </c>
      <c r="F677" s="184">
        <v>2203</v>
      </c>
      <c r="G677" s="184">
        <v>100</v>
      </c>
      <c r="H677" s="184">
        <v>7800</v>
      </c>
      <c r="I677" s="173">
        <v>1001</v>
      </c>
      <c r="J677" s="187">
        <v>161</v>
      </c>
      <c r="K677" s="187">
        <v>0</v>
      </c>
    </row>
    <row r="678" spans="1:11" x14ac:dyDescent="0.25">
      <c r="A678" s="184">
        <v>78080</v>
      </c>
      <c r="B678" s="72" t="s">
        <v>633</v>
      </c>
      <c r="C678" s="74" t="s">
        <v>634</v>
      </c>
      <c r="D678" s="184">
        <v>55</v>
      </c>
      <c r="E678" s="76">
        <v>530</v>
      </c>
      <c r="F678" s="184">
        <v>2050</v>
      </c>
      <c r="G678" s="184">
        <v>100</v>
      </c>
      <c r="H678" s="184">
        <v>7800</v>
      </c>
      <c r="I678" s="173">
        <v>1001</v>
      </c>
      <c r="J678" s="187">
        <v>181</v>
      </c>
      <c r="K678" s="187">
        <v>0</v>
      </c>
    </row>
    <row r="679" spans="1:11" x14ac:dyDescent="0.25">
      <c r="A679" s="184">
        <v>78081</v>
      </c>
      <c r="B679" s="72" t="s">
        <v>635</v>
      </c>
      <c r="C679" s="74" t="s">
        <v>636</v>
      </c>
      <c r="D679" s="184">
        <v>55</v>
      </c>
      <c r="E679" s="76">
        <v>530</v>
      </c>
      <c r="F679" s="184">
        <v>2050</v>
      </c>
      <c r="G679" s="184">
        <v>100</v>
      </c>
      <c r="H679" s="184">
        <v>7800</v>
      </c>
      <c r="I679" s="173">
        <v>1001</v>
      </c>
      <c r="J679" s="187">
        <v>181</v>
      </c>
      <c r="K679" s="187">
        <v>0</v>
      </c>
    </row>
    <row r="680" spans="1:11" x14ac:dyDescent="0.25">
      <c r="A680" s="184">
        <v>78082</v>
      </c>
      <c r="B680" s="72" t="s">
        <v>637</v>
      </c>
      <c r="C680" s="74" t="s">
        <v>638</v>
      </c>
      <c r="D680" s="184">
        <v>55</v>
      </c>
      <c r="E680" s="76">
        <v>530</v>
      </c>
      <c r="F680" s="184">
        <v>2050</v>
      </c>
      <c r="G680" s="184">
        <v>100</v>
      </c>
      <c r="H680" s="184">
        <v>7800</v>
      </c>
      <c r="I680" s="173">
        <v>1001</v>
      </c>
      <c r="J680" s="187">
        <v>181</v>
      </c>
      <c r="K680" s="187">
        <v>0</v>
      </c>
    </row>
    <row r="681" spans="1:11" x14ac:dyDescent="0.25">
      <c r="A681" s="184">
        <v>78085</v>
      </c>
      <c r="B681" s="72" t="s">
        <v>639</v>
      </c>
      <c r="C681" s="74" t="s">
        <v>640</v>
      </c>
      <c r="D681" s="184">
        <v>55</v>
      </c>
      <c r="E681" s="76">
        <v>530</v>
      </c>
      <c r="F681" s="184">
        <v>2050</v>
      </c>
      <c r="G681" s="184">
        <v>100</v>
      </c>
      <c r="H681" s="184">
        <v>7800</v>
      </c>
      <c r="I681" s="173">
        <v>1001</v>
      </c>
      <c r="J681" s="187">
        <v>181</v>
      </c>
      <c r="K681" s="187">
        <v>0</v>
      </c>
    </row>
    <row r="682" spans="1:11" x14ac:dyDescent="0.25">
      <c r="A682" s="184">
        <v>78087</v>
      </c>
      <c r="B682" s="72" t="s">
        <v>641</v>
      </c>
      <c r="C682" s="74" t="s">
        <v>642</v>
      </c>
      <c r="D682" s="184">
        <v>55</v>
      </c>
      <c r="E682" s="76">
        <v>530</v>
      </c>
      <c r="F682" s="184">
        <v>2050</v>
      </c>
      <c r="G682" s="184">
        <v>100</v>
      </c>
      <c r="H682" s="184">
        <v>7800</v>
      </c>
      <c r="I682" s="173">
        <v>1001</v>
      </c>
      <c r="J682" s="187">
        <v>181</v>
      </c>
      <c r="K682" s="187">
        <v>0</v>
      </c>
    </row>
    <row r="683" spans="1:11" x14ac:dyDescent="0.25">
      <c r="A683" s="184">
        <v>78088</v>
      </c>
      <c r="B683" s="72" t="s">
        <v>643</v>
      </c>
      <c r="C683" s="74" t="s">
        <v>644</v>
      </c>
      <c r="D683" s="184">
        <v>55</v>
      </c>
      <c r="E683" s="76">
        <v>530</v>
      </c>
      <c r="F683" s="184">
        <v>2050</v>
      </c>
      <c r="G683" s="184">
        <v>100</v>
      </c>
      <c r="H683" s="184">
        <v>7800</v>
      </c>
      <c r="I683" s="173">
        <v>1001</v>
      </c>
      <c r="J683" s="187">
        <v>181</v>
      </c>
      <c r="K683" s="187">
        <v>0</v>
      </c>
    </row>
    <row r="684" spans="1:11" x14ac:dyDescent="0.25">
      <c r="A684" s="184">
        <v>78091</v>
      </c>
      <c r="B684" s="72" t="s">
        <v>645</v>
      </c>
      <c r="C684" s="74" t="s">
        <v>646</v>
      </c>
      <c r="D684" s="184">
        <v>55</v>
      </c>
      <c r="E684" s="76">
        <v>530</v>
      </c>
      <c r="F684" s="184">
        <v>2050</v>
      </c>
      <c r="G684" s="184">
        <v>100</v>
      </c>
      <c r="H684" s="184">
        <v>7800</v>
      </c>
      <c r="I684" s="173">
        <v>1001</v>
      </c>
      <c r="J684" s="187">
        <v>181</v>
      </c>
      <c r="K684" s="187">
        <v>0</v>
      </c>
    </row>
    <row r="685" spans="1:11" x14ac:dyDescent="0.25">
      <c r="A685" s="184">
        <v>78092</v>
      </c>
      <c r="B685" s="72" t="s">
        <v>647</v>
      </c>
      <c r="C685" s="74" t="s">
        <v>648</v>
      </c>
      <c r="D685" s="184">
        <v>55</v>
      </c>
      <c r="E685" s="76">
        <v>530</v>
      </c>
      <c r="F685" s="184">
        <v>2050</v>
      </c>
      <c r="G685" s="184">
        <v>100</v>
      </c>
      <c r="H685" s="184">
        <v>7800</v>
      </c>
      <c r="I685" s="173">
        <v>1001</v>
      </c>
      <c r="J685" s="187">
        <v>181</v>
      </c>
      <c r="K685" s="187">
        <v>0</v>
      </c>
    </row>
    <row r="686" spans="1:11" x14ac:dyDescent="0.25">
      <c r="A686" s="184">
        <v>78093</v>
      </c>
      <c r="B686" s="72" t="s">
        <v>649</v>
      </c>
      <c r="C686" s="74" t="s">
        <v>1002</v>
      </c>
      <c r="D686" s="184">
        <v>32</v>
      </c>
      <c r="E686" s="76">
        <v>530</v>
      </c>
      <c r="F686" s="184">
        <v>2050</v>
      </c>
      <c r="G686" s="184">
        <v>422</v>
      </c>
      <c r="H686" s="184">
        <v>7800</v>
      </c>
      <c r="I686" s="173">
        <v>418014</v>
      </c>
      <c r="J686" s="187">
        <v>181</v>
      </c>
      <c r="K686" s="187">
        <v>0</v>
      </c>
    </row>
    <row r="687" spans="1:11" x14ac:dyDescent="0.25">
      <c r="A687" s="186">
        <v>78094</v>
      </c>
      <c r="B687" s="1" t="s">
        <v>650</v>
      </c>
      <c r="C687" s="73" t="s">
        <v>1003</v>
      </c>
      <c r="D687" s="186">
        <v>55</v>
      </c>
      <c r="E687" s="78">
        <v>530</v>
      </c>
      <c r="F687" s="186">
        <v>2050</v>
      </c>
      <c r="G687" s="186">
        <v>100</v>
      </c>
      <c r="H687" s="186">
        <v>7800</v>
      </c>
      <c r="I687" s="2">
        <v>1001</v>
      </c>
      <c r="J687" s="81">
        <v>181</v>
      </c>
      <c r="K687" s="81">
        <v>0</v>
      </c>
    </row>
    <row r="688" spans="1:11" x14ac:dyDescent="0.25">
      <c r="A688" s="186">
        <v>79005</v>
      </c>
      <c r="B688" s="1" t="s">
        <v>651</v>
      </c>
      <c r="C688" s="73" t="s">
        <v>1004</v>
      </c>
      <c r="D688" s="186">
        <v>53</v>
      </c>
      <c r="E688" s="78">
        <v>520</v>
      </c>
      <c r="F688" s="186">
        <v>2002</v>
      </c>
      <c r="G688" s="186">
        <v>100</v>
      </c>
      <c r="H688" s="186">
        <v>7900</v>
      </c>
      <c r="I688" s="2">
        <v>1001</v>
      </c>
      <c r="J688" s="81">
        <v>111</v>
      </c>
      <c r="K688" s="81">
        <v>0</v>
      </c>
    </row>
    <row r="689" spans="1:11" x14ac:dyDescent="0.25">
      <c r="A689" s="186">
        <v>79032</v>
      </c>
      <c r="B689" s="1" t="s">
        <v>652</v>
      </c>
      <c r="C689" s="73" t="s">
        <v>653</v>
      </c>
      <c r="D689" s="186">
        <v>28</v>
      </c>
      <c r="E689" s="78">
        <v>90</v>
      </c>
      <c r="F689" s="186">
        <v>1775</v>
      </c>
      <c r="G689" s="186">
        <v>100</v>
      </c>
      <c r="H689" s="186">
        <v>7900</v>
      </c>
      <c r="I689" s="2">
        <v>1001</v>
      </c>
      <c r="J689" s="81">
        <v>161</v>
      </c>
      <c r="K689" s="81">
        <v>0</v>
      </c>
    </row>
    <row r="690" spans="1:11" x14ac:dyDescent="0.25">
      <c r="A690" s="186">
        <v>79033</v>
      </c>
      <c r="B690" s="1" t="s">
        <v>654</v>
      </c>
      <c r="C690" s="73" t="s">
        <v>655</v>
      </c>
      <c r="D690" s="186">
        <v>28</v>
      </c>
      <c r="E690" s="78">
        <v>90</v>
      </c>
      <c r="F690" s="186">
        <v>1770</v>
      </c>
      <c r="G690" s="186">
        <v>100</v>
      </c>
      <c r="H690" s="186">
        <v>7900</v>
      </c>
      <c r="I690" s="2">
        <v>1001</v>
      </c>
      <c r="J690" s="81">
        <v>161</v>
      </c>
      <c r="K690" s="81">
        <v>0</v>
      </c>
    </row>
    <row r="691" spans="1:11" x14ac:dyDescent="0.25">
      <c r="A691" s="186">
        <v>79034</v>
      </c>
      <c r="B691" s="1" t="s">
        <v>656</v>
      </c>
      <c r="C691" s="73" t="s">
        <v>657</v>
      </c>
      <c r="D691" s="186">
        <v>28</v>
      </c>
      <c r="E691" s="78">
        <v>90</v>
      </c>
      <c r="F691" s="186">
        <v>1770</v>
      </c>
      <c r="G691" s="186">
        <v>100</v>
      </c>
      <c r="H691" s="186">
        <v>7900</v>
      </c>
      <c r="I691" s="2">
        <v>1001</v>
      </c>
      <c r="J691" s="81">
        <v>161</v>
      </c>
      <c r="K691" s="81">
        <v>0</v>
      </c>
    </row>
    <row r="692" spans="1:11" x14ac:dyDescent="0.25">
      <c r="A692" s="186">
        <v>79035</v>
      </c>
      <c r="B692" s="1" t="s">
        <v>658</v>
      </c>
      <c r="C692" s="73" t="s">
        <v>659</v>
      </c>
      <c r="D692" s="186">
        <v>28</v>
      </c>
      <c r="E692" s="78">
        <v>90</v>
      </c>
      <c r="F692" s="186">
        <v>1775</v>
      </c>
      <c r="G692" s="186">
        <v>100</v>
      </c>
      <c r="H692" s="186">
        <v>7900</v>
      </c>
      <c r="I692" s="2">
        <v>1001</v>
      </c>
      <c r="J692" s="81">
        <v>161</v>
      </c>
      <c r="K692" s="81">
        <v>0</v>
      </c>
    </row>
    <row r="693" spans="1:11" x14ac:dyDescent="0.25">
      <c r="A693" s="186">
        <v>79036</v>
      </c>
      <c r="B693" s="1" t="s">
        <v>658</v>
      </c>
      <c r="C693" s="73" t="s">
        <v>659</v>
      </c>
      <c r="D693" s="186">
        <v>28</v>
      </c>
      <c r="E693" s="78">
        <v>90</v>
      </c>
      <c r="F693" s="186">
        <v>1775</v>
      </c>
      <c r="G693" s="186">
        <v>100</v>
      </c>
      <c r="H693" s="186">
        <v>7900</v>
      </c>
      <c r="I693" s="2">
        <v>1200</v>
      </c>
      <c r="J693" s="81">
        <v>161</v>
      </c>
      <c r="K693" s="81">
        <v>0</v>
      </c>
    </row>
    <row r="694" spans="1:11" x14ac:dyDescent="0.25">
      <c r="A694" s="186">
        <v>79037</v>
      </c>
      <c r="B694" s="1" t="s">
        <v>660</v>
      </c>
      <c r="C694" s="73" t="s">
        <v>661</v>
      </c>
      <c r="D694" s="186">
        <v>29</v>
      </c>
      <c r="E694" s="78">
        <v>540</v>
      </c>
      <c r="F694" s="186">
        <v>2270</v>
      </c>
      <c r="G694" s="186">
        <v>100</v>
      </c>
      <c r="H694" s="186">
        <v>7900</v>
      </c>
      <c r="I694" s="2">
        <v>1001</v>
      </c>
      <c r="J694" s="81">
        <v>161</v>
      </c>
      <c r="K694" s="81">
        <v>0</v>
      </c>
    </row>
    <row r="695" spans="1:11" x14ac:dyDescent="0.25">
      <c r="A695" s="186">
        <v>79038</v>
      </c>
      <c r="B695" s="1" t="s">
        <v>658</v>
      </c>
      <c r="C695" s="73" t="s">
        <v>659</v>
      </c>
      <c r="D695" s="186">
        <v>28</v>
      </c>
      <c r="E695" s="78">
        <v>90</v>
      </c>
      <c r="F695" s="186">
        <v>1770</v>
      </c>
      <c r="G695" s="186">
        <v>425</v>
      </c>
      <c r="H695" s="186">
        <v>7900</v>
      </c>
      <c r="I695" s="2">
        <v>418096</v>
      </c>
      <c r="J695" s="81">
        <v>161</v>
      </c>
      <c r="K695" s="81">
        <v>0</v>
      </c>
    </row>
    <row r="696" spans="1:11" x14ac:dyDescent="0.25">
      <c r="A696" s="186">
        <v>79039</v>
      </c>
      <c r="B696" s="1" t="s">
        <v>658</v>
      </c>
      <c r="C696" s="73" t="s">
        <v>659</v>
      </c>
      <c r="D696" s="186">
        <v>28</v>
      </c>
      <c r="E696" s="78">
        <v>90</v>
      </c>
      <c r="F696" s="186">
        <v>1770</v>
      </c>
      <c r="G696" s="186">
        <v>100</v>
      </c>
      <c r="H696" s="186">
        <v>7900</v>
      </c>
      <c r="I696" s="2">
        <v>1942</v>
      </c>
      <c r="J696" s="81">
        <v>161</v>
      </c>
      <c r="K696" s="81">
        <v>0</v>
      </c>
    </row>
    <row r="697" spans="1:11" x14ac:dyDescent="0.25">
      <c r="A697" s="186">
        <v>79040</v>
      </c>
      <c r="B697" s="1" t="s">
        <v>658</v>
      </c>
      <c r="C697" s="73" t="s">
        <v>659</v>
      </c>
      <c r="D697" s="186">
        <v>28</v>
      </c>
      <c r="E697" s="78">
        <v>90</v>
      </c>
      <c r="F697" s="186">
        <v>1775</v>
      </c>
      <c r="G697" s="186">
        <v>100</v>
      </c>
      <c r="H697" s="186">
        <v>7900</v>
      </c>
      <c r="I697" s="2">
        <v>1835</v>
      </c>
      <c r="J697" s="81">
        <v>161</v>
      </c>
      <c r="K697" s="81">
        <v>0</v>
      </c>
    </row>
    <row r="698" spans="1:11" x14ac:dyDescent="0.25">
      <c r="A698" s="186">
        <v>79047</v>
      </c>
      <c r="B698" s="1" t="s">
        <v>662</v>
      </c>
      <c r="C698" s="73" t="s">
        <v>663</v>
      </c>
      <c r="D698" s="186">
        <v>57</v>
      </c>
      <c r="E698" s="78">
        <v>540</v>
      </c>
      <c r="F698" s="186">
        <v>2200</v>
      </c>
      <c r="G698" s="186">
        <v>100</v>
      </c>
      <c r="H698" s="186">
        <v>7900</v>
      </c>
      <c r="I698" s="2">
        <v>1001</v>
      </c>
      <c r="J698" s="81">
        <v>161</v>
      </c>
      <c r="K698" s="81">
        <v>0</v>
      </c>
    </row>
    <row r="699" spans="1:11" x14ac:dyDescent="0.25">
      <c r="A699" s="186">
        <v>79048</v>
      </c>
      <c r="B699" s="1" t="s">
        <v>1005</v>
      </c>
      <c r="C699" s="73" t="s">
        <v>1058</v>
      </c>
      <c r="D699" s="186">
        <v>19</v>
      </c>
      <c r="E699" s="78">
        <v>60</v>
      </c>
      <c r="F699" s="186">
        <v>1123</v>
      </c>
      <c r="G699" s="186">
        <v>100</v>
      </c>
      <c r="H699" s="186">
        <v>7900</v>
      </c>
      <c r="I699" s="2">
        <v>594</v>
      </c>
      <c r="J699" s="81">
        <v>161</v>
      </c>
      <c r="K699" s="81">
        <v>0</v>
      </c>
    </row>
    <row r="700" spans="1:11" x14ac:dyDescent="0.25">
      <c r="A700" s="186">
        <v>79049</v>
      </c>
      <c r="B700" s="1" t="s">
        <v>1005</v>
      </c>
      <c r="C700" s="73" t="s">
        <v>1058</v>
      </c>
      <c r="D700" s="186">
        <v>19</v>
      </c>
      <c r="E700" s="78">
        <v>60</v>
      </c>
      <c r="F700" s="186">
        <v>1123</v>
      </c>
      <c r="G700" s="186">
        <v>422</v>
      </c>
      <c r="H700" s="186">
        <v>7900</v>
      </c>
      <c r="I700" s="2">
        <v>419082</v>
      </c>
      <c r="J700" s="81">
        <v>161</v>
      </c>
      <c r="K700" s="81">
        <v>0</v>
      </c>
    </row>
    <row r="701" spans="1:11" x14ac:dyDescent="0.25">
      <c r="A701" s="186">
        <v>79050</v>
      </c>
      <c r="B701" s="1" t="s">
        <v>664</v>
      </c>
      <c r="C701" s="73" t="s">
        <v>665</v>
      </c>
      <c r="D701" s="186">
        <v>20</v>
      </c>
      <c r="E701" s="78">
        <v>60</v>
      </c>
      <c r="F701" s="186">
        <v>1123</v>
      </c>
      <c r="G701" s="186">
        <v>100</v>
      </c>
      <c r="H701" s="186">
        <v>7900</v>
      </c>
      <c r="I701" s="2">
        <v>1001</v>
      </c>
      <c r="J701" s="81">
        <v>161</v>
      </c>
      <c r="K701" s="81">
        <v>0</v>
      </c>
    </row>
    <row r="702" spans="1:11" x14ac:dyDescent="0.25">
      <c r="A702" s="186">
        <v>79051</v>
      </c>
      <c r="B702" s="1" t="s">
        <v>664</v>
      </c>
      <c r="C702" s="73" t="s">
        <v>665</v>
      </c>
      <c r="D702" s="186">
        <v>20</v>
      </c>
      <c r="E702" s="78">
        <v>60</v>
      </c>
      <c r="F702" s="186">
        <v>1123</v>
      </c>
      <c r="G702" s="186">
        <v>100</v>
      </c>
      <c r="H702" s="186">
        <v>7900</v>
      </c>
      <c r="I702" s="2">
        <v>1200</v>
      </c>
      <c r="J702" s="81">
        <v>161</v>
      </c>
      <c r="K702" s="81">
        <v>0</v>
      </c>
    </row>
    <row r="703" spans="1:11" x14ac:dyDescent="0.25">
      <c r="A703" s="186">
        <v>79052</v>
      </c>
      <c r="B703" s="1" t="s">
        <v>666</v>
      </c>
      <c r="C703" s="73" t="s">
        <v>667</v>
      </c>
      <c r="D703" s="186">
        <v>28</v>
      </c>
      <c r="E703" s="78">
        <v>90</v>
      </c>
      <c r="F703" s="186">
        <v>1775</v>
      </c>
      <c r="G703" s="186">
        <v>100</v>
      </c>
      <c r="H703" s="186">
        <v>7900</v>
      </c>
      <c r="I703" s="2">
        <v>1001</v>
      </c>
      <c r="J703" s="81">
        <v>161</v>
      </c>
      <c r="K703" s="81">
        <v>0</v>
      </c>
    </row>
    <row r="704" spans="1:11" x14ac:dyDescent="0.25">
      <c r="A704" s="186">
        <v>79060</v>
      </c>
      <c r="B704" s="1" t="s">
        <v>660</v>
      </c>
      <c r="C704" s="73" t="s">
        <v>1159</v>
      </c>
      <c r="D704" s="186">
        <v>29</v>
      </c>
      <c r="E704" s="78">
        <v>540</v>
      </c>
      <c r="F704" s="186">
        <v>2270</v>
      </c>
      <c r="G704" s="186">
        <v>100</v>
      </c>
      <c r="H704" s="186">
        <v>7900</v>
      </c>
      <c r="I704" s="2">
        <v>11187</v>
      </c>
      <c r="J704" s="81">
        <v>161</v>
      </c>
      <c r="K704" s="81">
        <v>0</v>
      </c>
    </row>
    <row r="705" spans="1:11" x14ac:dyDescent="0.25">
      <c r="A705" s="186">
        <v>79061</v>
      </c>
      <c r="B705" s="1" t="s">
        <v>654</v>
      </c>
      <c r="C705" s="73" t="s">
        <v>1160</v>
      </c>
      <c r="D705" s="186">
        <v>28</v>
      </c>
      <c r="E705" s="78">
        <v>90</v>
      </c>
      <c r="F705" s="186">
        <v>1775</v>
      </c>
      <c r="G705" s="186">
        <v>100</v>
      </c>
      <c r="H705" s="186">
        <v>7900</v>
      </c>
      <c r="I705" s="2">
        <v>11187</v>
      </c>
      <c r="J705" s="81">
        <v>161</v>
      </c>
      <c r="K705" s="81">
        <v>0</v>
      </c>
    </row>
    <row r="706" spans="1:11" x14ac:dyDescent="0.25">
      <c r="A706" s="186">
        <v>79062</v>
      </c>
      <c r="B706" s="1" t="s">
        <v>656</v>
      </c>
      <c r="C706" s="73" t="s">
        <v>1161</v>
      </c>
      <c r="D706" s="186">
        <v>28</v>
      </c>
      <c r="E706" s="78">
        <v>90</v>
      </c>
      <c r="F706" s="186">
        <v>1775</v>
      </c>
      <c r="G706" s="186">
        <v>100</v>
      </c>
      <c r="H706" s="186">
        <v>7900</v>
      </c>
      <c r="I706" s="2">
        <v>11187</v>
      </c>
      <c r="J706" s="81">
        <v>161</v>
      </c>
      <c r="K706" s="81">
        <v>0</v>
      </c>
    </row>
    <row r="707" spans="1:11" x14ac:dyDescent="0.25">
      <c r="A707" s="186">
        <v>79063</v>
      </c>
      <c r="B707" s="1" t="s">
        <v>658</v>
      </c>
      <c r="C707" s="73" t="s">
        <v>659</v>
      </c>
      <c r="D707" s="186">
        <v>28</v>
      </c>
      <c r="E707" s="78">
        <v>90</v>
      </c>
      <c r="F707" s="186">
        <v>1775</v>
      </c>
      <c r="G707" s="186">
        <v>100</v>
      </c>
      <c r="H707" s="186">
        <v>7900</v>
      </c>
      <c r="I707" s="2">
        <v>11187</v>
      </c>
      <c r="J707" s="81">
        <v>161</v>
      </c>
      <c r="K707" s="81">
        <v>0</v>
      </c>
    </row>
    <row r="708" spans="1:11" x14ac:dyDescent="0.25">
      <c r="A708" s="186">
        <v>79080</v>
      </c>
      <c r="B708" s="1" t="s">
        <v>668</v>
      </c>
      <c r="C708" s="73" t="s">
        <v>669</v>
      </c>
      <c r="D708" s="186">
        <v>55</v>
      </c>
      <c r="E708" s="78">
        <v>530</v>
      </c>
      <c r="F708" s="186">
        <v>2050</v>
      </c>
      <c r="G708" s="186">
        <v>100</v>
      </c>
      <c r="H708" s="186">
        <v>7900</v>
      </c>
      <c r="I708" s="2">
        <v>1001</v>
      </c>
      <c r="J708" s="81">
        <v>181</v>
      </c>
      <c r="K708" s="81">
        <v>0</v>
      </c>
    </row>
    <row r="709" spans="1:11" x14ac:dyDescent="0.25">
      <c r="A709" s="186">
        <v>79081</v>
      </c>
      <c r="B709" s="1" t="s">
        <v>670</v>
      </c>
      <c r="C709" s="73" t="s">
        <v>671</v>
      </c>
      <c r="D709" s="186">
        <v>55</v>
      </c>
      <c r="E709" s="78">
        <v>530</v>
      </c>
      <c r="F709" s="186">
        <v>2050</v>
      </c>
      <c r="G709" s="186">
        <v>100</v>
      </c>
      <c r="H709" s="186">
        <v>7900</v>
      </c>
      <c r="I709" s="2">
        <v>1001</v>
      </c>
      <c r="J709" s="81">
        <v>181</v>
      </c>
      <c r="K709" s="81">
        <v>0</v>
      </c>
    </row>
    <row r="710" spans="1:11" x14ac:dyDescent="0.25">
      <c r="A710" s="186">
        <v>79095</v>
      </c>
      <c r="B710" s="1" t="s">
        <v>673</v>
      </c>
      <c r="C710" s="73" t="s">
        <v>674</v>
      </c>
      <c r="D710" s="186">
        <v>23</v>
      </c>
      <c r="E710" s="78">
        <v>110</v>
      </c>
      <c r="F710" s="186">
        <v>2050</v>
      </c>
      <c r="G710" s="186">
        <v>100</v>
      </c>
      <c r="H710" s="186">
        <v>7900</v>
      </c>
      <c r="I710" s="2">
        <v>1248</v>
      </c>
      <c r="J710" s="81">
        <v>181</v>
      </c>
      <c r="K710" s="81">
        <v>0</v>
      </c>
    </row>
    <row r="711" spans="1:11" x14ac:dyDescent="0.25">
      <c r="A711" s="186">
        <v>79182</v>
      </c>
      <c r="B711" s="1" t="s">
        <v>672</v>
      </c>
      <c r="C711" s="73" t="s">
        <v>675</v>
      </c>
      <c r="D711" s="186">
        <v>55</v>
      </c>
      <c r="E711" s="78">
        <v>530</v>
      </c>
      <c r="F711" s="186">
        <v>2050</v>
      </c>
      <c r="G711" s="186">
        <v>100</v>
      </c>
      <c r="H711" s="186">
        <v>7910</v>
      </c>
      <c r="I711" s="2">
        <v>1001</v>
      </c>
      <c r="J711" s="81">
        <v>181</v>
      </c>
      <c r="K711" s="81">
        <v>0</v>
      </c>
    </row>
    <row r="712" spans="1:11" x14ac:dyDescent="0.25">
      <c r="A712" s="186">
        <v>79183</v>
      </c>
      <c r="B712" s="1" t="s">
        <v>1162</v>
      </c>
      <c r="C712" s="73" t="s">
        <v>1163</v>
      </c>
      <c r="D712" s="186">
        <v>53</v>
      </c>
      <c r="E712" s="78">
        <v>520</v>
      </c>
      <c r="F712" s="186">
        <v>2050</v>
      </c>
      <c r="G712" s="186">
        <v>100</v>
      </c>
      <c r="H712" s="186">
        <v>7910</v>
      </c>
      <c r="I712" s="2">
        <v>1001</v>
      </c>
      <c r="J712" s="81">
        <v>181</v>
      </c>
      <c r="K712" s="81">
        <v>0</v>
      </c>
    </row>
    <row r="713" spans="1:11" x14ac:dyDescent="0.25">
      <c r="A713" s="186">
        <v>79184</v>
      </c>
      <c r="B713" s="1" t="s">
        <v>676</v>
      </c>
      <c r="C713" s="73" t="s">
        <v>677</v>
      </c>
      <c r="D713" s="186">
        <v>29</v>
      </c>
      <c r="E713" s="78">
        <v>540</v>
      </c>
      <c r="F713" s="186">
        <v>2210</v>
      </c>
      <c r="G713" s="186">
        <v>100</v>
      </c>
      <c r="H713" s="186">
        <v>7910</v>
      </c>
      <c r="I713" s="2">
        <v>1001</v>
      </c>
      <c r="J713" s="81">
        <v>161</v>
      </c>
      <c r="K713" s="81">
        <v>0</v>
      </c>
    </row>
    <row r="714" spans="1:11" x14ac:dyDescent="0.25">
      <c r="A714" s="186">
        <v>79185</v>
      </c>
      <c r="B714" s="1" t="s">
        <v>676</v>
      </c>
      <c r="C714" s="73" t="s">
        <v>677</v>
      </c>
      <c r="D714" s="186">
        <v>29</v>
      </c>
      <c r="E714" s="78">
        <v>540</v>
      </c>
      <c r="F714" s="186">
        <v>2211</v>
      </c>
      <c r="G714" s="186">
        <v>425</v>
      </c>
      <c r="H714" s="186">
        <v>7910</v>
      </c>
      <c r="I714" s="2">
        <v>418096</v>
      </c>
      <c r="J714" s="81">
        <v>161</v>
      </c>
      <c r="K714" s="81">
        <v>0</v>
      </c>
    </row>
    <row r="715" spans="1:11" x14ac:dyDescent="0.25">
      <c r="A715" s="186">
        <v>81030</v>
      </c>
      <c r="B715" s="1" t="s">
        <v>350</v>
      </c>
      <c r="C715" s="73" t="s">
        <v>906</v>
      </c>
      <c r="D715" s="186">
        <v>57</v>
      </c>
      <c r="E715" s="78">
        <v>540</v>
      </c>
      <c r="F715" s="186">
        <v>2200</v>
      </c>
      <c r="G715" s="186">
        <v>100</v>
      </c>
      <c r="H715" s="186">
        <v>8100</v>
      </c>
      <c r="I715" s="2">
        <v>1001</v>
      </c>
      <c r="J715" s="81">
        <v>161</v>
      </c>
      <c r="K715" s="81">
        <v>0</v>
      </c>
    </row>
    <row r="716" spans="1:11" x14ac:dyDescent="0.25">
      <c r="A716" s="186">
        <v>81033</v>
      </c>
      <c r="B716" s="1" t="s">
        <v>1124</v>
      </c>
      <c r="C716" s="73" t="s">
        <v>1125</v>
      </c>
      <c r="D716" s="186">
        <v>55</v>
      </c>
      <c r="E716" s="78">
        <v>540</v>
      </c>
      <c r="F716" s="186">
        <v>2200</v>
      </c>
      <c r="G716" s="186">
        <v>100</v>
      </c>
      <c r="H716" s="186">
        <v>8100</v>
      </c>
      <c r="I716" s="2">
        <v>1001</v>
      </c>
      <c r="J716" s="81">
        <v>161</v>
      </c>
      <c r="K716" s="81">
        <v>0</v>
      </c>
    </row>
    <row r="717" spans="1:11" x14ac:dyDescent="0.25">
      <c r="A717" s="186">
        <v>81034</v>
      </c>
      <c r="B717" s="1" t="s">
        <v>270</v>
      </c>
      <c r="C717" s="73" t="s">
        <v>908</v>
      </c>
      <c r="D717" s="186">
        <v>57</v>
      </c>
      <c r="E717" s="78">
        <v>540</v>
      </c>
      <c r="F717" s="186">
        <v>2200</v>
      </c>
      <c r="G717" s="186">
        <v>100</v>
      </c>
      <c r="H717" s="186">
        <v>8100</v>
      </c>
      <c r="I717" s="2">
        <v>1001</v>
      </c>
      <c r="J717" s="81">
        <v>161</v>
      </c>
      <c r="K717" s="81">
        <v>0</v>
      </c>
    </row>
    <row r="718" spans="1:11" x14ac:dyDescent="0.25">
      <c r="A718" s="186">
        <v>81039</v>
      </c>
      <c r="B718" s="1" t="s">
        <v>678</v>
      </c>
      <c r="C718" s="73" t="s">
        <v>679</v>
      </c>
      <c r="D718" s="186">
        <v>30</v>
      </c>
      <c r="E718" s="78">
        <v>540</v>
      </c>
      <c r="F718" s="186">
        <v>2210</v>
      </c>
      <c r="G718" s="186">
        <v>100</v>
      </c>
      <c r="H718" s="186">
        <v>8100</v>
      </c>
      <c r="I718" s="2">
        <v>1001</v>
      </c>
      <c r="J718" s="81">
        <v>161</v>
      </c>
      <c r="K718" s="81">
        <v>0</v>
      </c>
    </row>
    <row r="719" spans="1:11" x14ac:dyDescent="0.25">
      <c r="A719" s="186">
        <v>81040</v>
      </c>
      <c r="B719" s="1" t="s">
        <v>680</v>
      </c>
      <c r="C719" s="73" t="s">
        <v>681</v>
      </c>
      <c r="D719" s="186">
        <v>29</v>
      </c>
      <c r="E719" s="78">
        <v>540</v>
      </c>
      <c r="F719" s="186">
        <v>2212</v>
      </c>
      <c r="G719" s="186">
        <v>100</v>
      </c>
      <c r="H719" s="186">
        <v>8100</v>
      </c>
      <c r="I719" s="2">
        <v>1001</v>
      </c>
      <c r="J719" s="81">
        <v>161</v>
      </c>
      <c r="K719" s="81">
        <v>0</v>
      </c>
    </row>
    <row r="720" spans="1:11" x14ac:dyDescent="0.25">
      <c r="A720" s="186">
        <v>81044</v>
      </c>
      <c r="B720" s="1" t="s">
        <v>1006</v>
      </c>
      <c r="C720" s="73" t="s">
        <v>1007</v>
      </c>
      <c r="D720" s="186">
        <v>29</v>
      </c>
      <c r="E720" s="78">
        <v>540</v>
      </c>
      <c r="F720" s="186">
        <v>2213</v>
      </c>
      <c r="G720" s="186">
        <v>100</v>
      </c>
      <c r="H720" s="186">
        <v>8100</v>
      </c>
      <c r="I720" s="2">
        <v>1001</v>
      </c>
      <c r="J720" s="81">
        <v>161</v>
      </c>
      <c r="K720" s="81">
        <v>0</v>
      </c>
    </row>
    <row r="721" spans="1:11" x14ac:dyDescent="0.25">
      <c r="A721" s="186">
        <v>81048</v>
      </c>
      <c r="B721" s="1" t="s">
        <v>1008</v>
      </c>
      <c r="C721" s="73" t="s">
        <v>1009</v>
      </c>
      <c r="D721" s="186">
        <v>29</v>
      </c>
      <c r="E721" s="78">
        <v>540</v>
      </c>
      <c r="F721" s="186">
        <v>2214</v>
      </c>
      <c r="G721" s="186">
        <v>100</v>
      </c>
      <c r="H721" s="186">
        <v>8100</v>
      </c>
      <c r="I721" s="2">
        <v>1001</v>
      </c>
      <c r="J721" s="81">
        <v>161</v>
      </c>
      <c r="K721" s="81">
        <v>0</v>
      </c>
    </row>
    <row r="722" spans="1:11" x14ac:dyDescent="0.25">
      <c r="A722" s="186">
        <v>81049</v>
      </c>
      <c r="B722" s="1" t="s">
        <v>682</v>
      </c>
      <c r="C722" s="73" t="s">
        <v>683</v>
      </c>
      <c r="D722" s="186">
        <v>29</v>
      </c>
      <c r="E722" s="78">
        <v>540</v>
      </c>
      <c r="F722" s="186">
        <v>2210</v>
      </c>
      <c r="G722" s="186">
        <v>100</v>
      </c>
      <c r="H722" s="186">
        <v>8100</v>
      </c>
      <c r="I722" s="2">
        <v>1001</v>
      </c>
      <c r="J722" s="81">
        <v>161</v>
      </c>
      <c r="K722" s="81">
        <v>0</v>
      </c>
    </row>
    <row r="723" spans="1:11" x14ac:dyDescent="0.25">
      <c r="A723" s="186">
        <v>81050</v>
      </c>
      <c r="B723" s="1" t="s">
        <v>684</v>
      </c>
      <c r="C723" s="73" t="s">
        <v>1010</v>
      </c>
      <c r="D723" s="186">
        <v>29</v>
      </c>
      <c r="E723" s="78">
        <v>540</v>
      </c>
      <c r="F723" s="186">
        <v>2210</v>
      </c>
      <c r="G723" s="186">
        <v>100</v>
      </c>
      <c r="H723" s="186">
        <v>8100</v>
      </c>
      <c r="I723" s="2">
        <v>1001</v>
      </c>
      <c r="J723" s="81">
        <v>161</v>
      </c>
      <c r="K723" s="81">
        <v>0</v>
      </c>
    </row>
    <row r="724" spans="1:11" x14ac:dyDescent="0.25">
      <c r="A724" s="186">
        <v>81056</v>
      </c>
      <c r="B724" s="1" t="s">
        <v>1011</v>
      </c>
      <c r="C724" s="73" t="s">
        <v>1012</v>
      </c>
      <c r="D724" s="186">
        <v>29</v>
      </c>
      <c r="E724" s="78">
        <v>540</v>
      </c>
      <c r="F724" s="186">
        <v>2210</v>
      </c>
      <c r="G724" s="186">
        <v>100</v>
      </c>
      <c r="H724" s="186">
        <v>8100</v>
      </c>
      <c r="I724" s="2">
        <v>1001</v>
      </c>
      <c r="J724" s="81">
        <v>161</v>
      </c>
      <c r="K724" s="81">
        <v>0</v>
      </c>
    </row>
    <row r="725" spans="1:11" x14ac:dyDescent="0.25">
      <c r="A725" s="186">
        <v>81058</v>
      </c>
      <c r="B725" s="1" t="s">
        <v>1013</v>
      </c>
      <c r="C725" s="73" t="s">
        <v>1014</v>
      </c>
      <c r="D725" s="186">
        <v>29</v>
      </c>
      <c r="E725" s="78">
        <v>540</v>
      </c>
      <c r="F725" s="186">
        <v>2219</v>
      </c>
      <c r="G725" s="186">
        <v>100</v>
      </c>
      <c r="H725" s="186">
        <v>8100</v>
      </c>
      <c r="I725" s="2">
        <v>1001</v>
      </c>
      <c r="J725" s="81">
        <v>161</v>
      </c>
      <c r="K725" s="81">
        <v>0</v>
      </c>
    </row>
    <row r="726" spans="1:11" x14ac:dyDescent="0.25">
      <c r="A726" s="186">
        <v>81059</v>
      </c>
      <c r="B726" s="1" t="s">
        <v>1013</v>
      </c>
      <c r="C726" s="73" t="s">
        <v>1014</v>
      </c>
      <c r="D726" s="186">
        <v>29</v>
      </c>
      <c r="E726" s="78">
        <v>540</v>
      </c>
      <c r="F726" s="186">
        <v>2219</v>
      </c>
      <c r="G726" s="186">
        <v>100</v>
      </c>
      <c r="H726" s="186">
        <v>8100</v>
      </c>
      <c r="I726" s="2">
        <v>1211</v>
      </c>
      <c r="J726" s="81">
        <v>161</v>
      </c>
      <c r="K726" s="81">
        <v>0</v>
      </c>
    </row>
    <row r="727" spans="1:11" x14ac:dyDescent="0.25">
      <c r="A727" s="186">
        <v>81060</v>
      </c>
      <c r="B727" s="1" t="s">
        <v>1013</v>
      </c>
      <c r="C727" s="73" t="s">
        <v>1014</v>
      </c>
      <c r="D727" s="186">
        <v>29</v>
      </c>
      <c r="E727" s="78">
        <v>540</v>
      </c>
      <c r="F727" s="186">
        <v>2219</v>
      </c>
      <c r="G727" s="186">
        <v>100</v>
      </c>
      <c r="H727" s="186">
        <v>8100</v>
      </c>
      <c r="I727" s="2">
        <v>1252</v>
      </c>
      <c r="J727" s="81">
        <v>161</v>
      </c>
      <c r="K727" s="81">
        <v>0</v>
      </c>
    </row>
    <row r="728" spans="1:11" x14ac:dyDescent="0.25">
      <c r="A728" s="186">
        <v>81061</v>
      </c>
      <c r="B728" s="1" t="s">
        <v>1015</v>
      </c>
      <c r="C728" s="73" t="s">
        <v>1016</v>
      </c>
      <c r="D728" s="186">
        <v>29</v>
      </c>
      <c r="E728" s="78">
        <v>540</v>
      </c>
      <c r="F728" s="186">
        <v>2216</v>
      </c>
      <c r="G728" s="186">
        <v>100</v>
      </c>
      <c r="H728" s="186">
        <v>8100</v>
      </c>
      <c r="I728" s="2">
        <v>1001</v>
      </c>
      <c r="J728" s="81">
        <v>161</v>
      </c>
      <c r="K728" s="81">
        <v>0</v>
      </c>
    </row>
    <row r="729" spans="1:11" x14ac:dyDescent="0.25">
      <c r="A729" s="186">
        <v>81062</v>
      </c>
      <c r="B729" s="1" t="s">
        <v>1015</v>
      </c>
      <c r="C729" s="73" t="s">
        <v>1016</v>
      </c>
      <c r="D729" s="186">
        <v>29</v>
      </c>
      <c r="E729" s="78">
        <v>540</v>
      </c>
      <c r="F729" s="186">
        <v>2216</v>
      </c>
      <c r="G729" s="186">
        <v>100</v>
      </c>
      <c r="H729" s="186">
        <v>8100</v>
      </c>
      <c r="I729" s="2">
        <v>1001</v>
      </c>
      <c r="J729" s="81">
        <v>161</v>
      </c>
      <c r="K729" s="81">
        <v>0</v>
      </c>
    </row>
    <row r="730" spans="1:11" x14ac:dyDescent="0.25">
      <c r="A730" s="186">
        <v>81063</v>
      </c>
      <c r="B730" s="1" t="s">
        <v>685</v>
      </c>
      <c r="C730" s="73" t="s">
        <v>686</v>
      </c>
      <c r="D730" s="186">
        <v>29</v>
      </c>
      <c r="E730" s="78">
        <v>540</v>
      </c>
      <c r="F730" s="186">
        <v>2210</v>
      </c>
      <c r="G730" s="186">
        <v>100</v>
      </c>
      <c r="H730" s="186">
        <v>8100</v>
      </c>
      <c r="I730" s="2">
        <v>1001</v>
      </c>
      <c r="J730" s="81">
        <v>161</v>
      </c>
      <c r="K730" s="81">
        <v>0</v>
      </c>
    </row>
    <row r="731" spans="1:11" x14ac:dyDescent="0.25">
      <c r="A731" s="186">
        <v>81065</v>
      </c>
      <c r="B731" s="1" t="s">
        <v>687</v>
      </c>
      <c r="C731" s="73" t="s">
        <v>688</v>
      </c>
      <c r="D731" s="186">
        <v>29</v>
      </c>
      <c r="E731" s="78">
        <v>540</v>
      </c>
      <c r="F731" s="186">
        <v>2222</v>
      </c>
      <c r="G731" s="186">
        <v>100</v>
      </c>
      <c r="H731" s="186">
        <v>8100</v>
      </c>
      <c r="I731" s="2">
        <v>1001</v>
      </c>
      <c r="J731" s="81">
        <v>161</v>
      </c>
      <c r="K731" s="81">
        <v>0</v>
      </c>
    </row>
    <row r="732" spans="1:11" x14ac:dyDescent="0.25">
      <c r="A732" s="186">
        <v>81066</v>
      </c>
      <c r="B732" s="1" t="s">
        <v>689</v>
      </c>
      <c r="C732" s="73" t="s">
        <v>690</v>
      </c>
      <c r="D732" s="186">
        <v>29</v>
      </c>
      <c r="E732" s="78">
        <v>540</v>
      </c>
      <c r="F732" s="186">
        <v>2223</v>
      </c>
      <c r="G732" s="186">
        <v>100</v>
      </c>
      <c r="H732" s="186">
        <v>8100</v>
      </c>
      <c r="I732" s="2">
        <v>1001</v>
      </c>
      <c r="J732" s="81">
        <v>161</v>
      </c>
      <c r="K732" s="81">
        <v>0</v>
      </c>
    </row>
    <row r="733" spans="1:11" x14ac:dyDescent="0.25">
      <c r="A733" s="186">
        <v>81067</v>
      </c>
      <c r="B733" s="1" t="s">
        <v>691</v>
      </c>
      <c r="C733" s="73" t="s">
        <v>692</v>
      </c>
      <c r="D733" s="186">
        <v>29</v>
      </c>
      <c r="E733" s="78">
        <v>540</v>
      </c>
      <c r="F733" s="186">
        <v>2224</v>
      </c>
      <c r="G733" s="186">
        <v>100</v>
      </c>
      <c r="H733" s="186">
        <v>8100</v>
      </c>
      <c r="I733" s="2">
        <v>1001</v>
      </c>
      <c r="J733" s="81">
        <v>161</v>
      </c>
      <c r="K733" s="81">
        <v>0</v>
      </c>
    </row>
    <row r="734" spans="1:11" x14ac:dyDescent="0.25">
      <c r="A734" s="186">
        <v>81068</v>
      </c>
      <c r="B734" s="1" t="s">
        <v>691</v>
      </c>
      <c r="C734" s="73" t="s">
        <v>692</v>
      </c>
      <c r="D734" s="186">
        <v>29</v>
      </c>
      <c r="E734" s="78">
        <v>540</v>
      </c>
      <c r="F734" s="186">
        <v>2224</v>
      </c>
      <c r="G734" s="186">
        <v>100</v>
      </c>
      <c r="H734" s="186">
        <v>8100</v>
      </c>
      <c r="I734" s="2">
        <v>1211</v>
      </c>
      <c r="J734" s="81">
        <v>161</v>
      </c>
      <c r="K734" s="81">
        <v>0</v>
      </c>
    </row>
    <row r="735" spans="1:11" x14ac:dyDescent="0.25">
      <c r="A735" s="186">
        <v>81069</v>
      </c>
      <c r="B735" s="1" t="s">
        <v>691</v>
      </c>
      <c r="C735" s="73" t="s">
        <v>692</v>
      </c>
      <c r="D735" s="186">
        <v>29</v>
      </c>
      <c r="E735" s="78">
        <v>540</v>
      </c>
      <c r="F735" s="186">
        <v>2224</v>
      </c>
      <c r="G735" s="186">
        <v>100</v>
      </c>
      <c r="H735" s="186">
        <v>8100</v>
      </c>
      <c r="I735" s="2">
        <v>1252</v>
      </c>
      <c r="J735" s="81">
        <v>161</v>
      </c>
      <c r="K735" s="81">
        <v>0</v>
      </c>
    </row>
    <row r="736" spans="1:11" x14ac:dyDescent="0.25">
      <c r="A736" s="186">
        <v>81070</v>
      </c>
      <c r="B736" s="1" t="s">
        <v>693</v>
      </c>
      <c r="C736" s="73" t="s">
        <v>694</v>
      </c>
      <c r="D736" s="186">
        <v>29</v>
      </c>
      <c r="E736" s="78">
        <v>540</v>
      </c>
      <c r="F736" s="186">
        <v>2225</v>
      </c>
      <c r="G736" s="186">
        <v>100</v>
      </c>
      <c r="H736" s="186">
        <v>8100</v>
      </c>
      <c r="I736" s="2">
        <v>1001</v>
      </c>
      <c r="J736" s="81">
        <v>161</v>
      </c>
      <c r="K736" s="81">
        <v>0</v>
      </c>
    </row>
    <row r="737" spans="1:11" x14ac:dyDescent="0.25">
      <c r="A737" s="186">
        <v>81071</v>
      </c>
      <c r="B737" s="1" t="s">
        <v>695</v>
      </c>
      <c r="C737" s="73" t="s">
        <v>696</v>
      </c>
      <c r="D737" s="186">
        <v>29</v>
      </c>
      <c r="E737" s="78">
        <v>540</v>
      </c>
      <c r="F737" s="186">
        <v>2226</v>
      </c>
      <c r="G737" s="186">
        <v>100</v>
      </c>
      <c r="H737" s="186">
        <v>8100</v>
      </c>
      <c r="I737" s="2">
        <v>1001</v>
      </c>
      <c r="J737" s="81">
        <v>161</v>
      </c>
      <c r="K737" s="81">
        <v>0</v>
      </c>
    </row>
    <row r="738" spans="1:11" x14ac:dyDescent="0.25">
      <c r="A738" s="186">
        <v>81078</v>
      </c>
      <c r="B738" s="1" t="s">
        <v>697</v>
      </c>
      <c r="C738" s="73" t="s">
        <v>698</v>
      </c>
      <c r="D738" s="186">
        <v>29</v>
      </c>
      <c r="E738" s="78">
        <v>540</v>
      </c>
      <c r="F738" s="186">
        <v>2210</v>
      </c>
      <c r="G738" s="186">
        <v>100</v>
      </c>
      <c r="H738" s="186">
        <v>8100</v>
      </c>
      <c r="I738" s="2">
        <v>1001</v>
      </c>
      <c r="J738" s="81">
        <v>161</v>
      </c>
      <c r="K738" s="81">
        <v>0</v>
      </c>
    </row>
    <row r="739" spans="1:11" x14ac:dyDescent="0.25">
      <c r="A739" s="186">
        <v>81079</v>
      </c>
      <c r="B739" s="1" t="s">
        <v>699</v>
      </c>
      <c r="C739" s="73" t="s">
        <v>1017</v>
      </c>
      <c r="D739" s="186">
        <v>29</v>
      </c>
      <c r="E739" s="78">
        <v>540</v>
      </c>
      <c r="F739" s="186">
        <v>2210</v>
      </c>
      <c r="G739" s="186">
        <v>100</v>
      </c>
      <c r="H739" s="186">
        <v>8100</v>
      </c>
      <c r="I739" s="2">
        <v>1001</v>
      </c>
      <c r="J739" s="81">
        <v>161</v>
      </c>
      <c r="K739" s="81">
        <v>0</v>
      </c>
    </row>
    <row r="740" spans="1:11" x14ac:dyDescent="0.25">
      <c r="A740" s="186">
        <v>81080</v>
      </c>
      <c r="B740" s="1" t="s">
        <v>700</v>
      </c>
      <c r="C740" s="73" t="s">
        <v>1018</v>
      </c>
      <c r="D740" s="186">
        <v>29</v>
      </c>
      <c r="E740" s="78">
        <v>540</v>
      </c>
      <c r="F740" s="186">
        <v>2210</v>
      </c>
      <c r="G740" s="186">
        <v>100</v>
      </c>
      <c r="H740" s="186">
        <v>8100</v>
      </c>
      <c r="I740" s="2">
        <v>1001</v>
      </c>
      <c r="J740" s="81">
        <v>161</v>
      </c>
      <c r="K740" s="81">
        <v>0</v>
      </c>
    </row>
    <row r="741" spans="1:11" x14ac:dyDescent="0.25">
      <c r="A741" s="186">
        <v>81081</v>
      </c>
      <c r="B741" s="1" t="s">
        <v>701</v>
      </c>
      <c r="C741" s="73" t="s">
        <v>702</v>
      </c>
      <c r="D741" s="186">
        <v>29</v>
      </c>
      <c r="E741" s="78">
        <v>540</v>
      </c>
      <c r="F741" s="186">
        <v>2210</v>
      </c>
      <c r="G741" s="186">
        <v>100</v>
      </c>
      <c r="H741" s="186">
        <v>8100</v>
      </c>
      <c r="I741" s="2">
        <v>1001</v>
      </c>
      <c r="J741" s="81">
        <v>161</v>
      </c>
      <c r="K741" s="81">
        <v>0</v>
      </c>
    </row>
    <row r="742" spans="1:11" x14ac:dyDescent="0.25">
      <c r="A742" s="186">
        <v>81083</v>
      </c>
      <c r="B742" s="1" t="s">
        <v>703</v>
      </c>
      <c r="C742" s="73" t="s">
        <v>704</v>
      </c>
      <c r="D742" s="186">
        <v>55</v>
      </c>
      <c r="E742" s="78">
        <v>530</v>
      </c>
      <c r="F742" s="186">
        <v>2050</v>
      </c>
      <c r="G742" s="186">
        <v>100</v>
      </c>
      <c r="H742" s="186">
        <v>8100</v>
      </c>
      <c r="I742" s="2">
        <v>1001</v>
      </c>
      <c r="J742" s="81">
        <v>181</v>
      </c>
      <c r="K742" s="81">
        <v>0</v>
      </c>
    </row>
    <row r="743" spans="1:11" x14ac:dyDescent="0.25">
      <c r="A743" s="186">
        <v>81089</v>
      </c>
      <c r="B743" s="1" t="s">
        <v>706</v>
      </c>
      <c r="C743" s="73" t="s">
        <v>707</v>
      </c>
      <c r="D743" s="186">
        <v>55</v>
      </c>
      <c r="E743" s="78">
        <v>530</v>
      </c>
      <c r="F743" s="186">
        <v>2050</v>
      </c>
      <c r="G743" s="186">
        <v>100</v>
      </c>
      <c r="H743" s="186">
        <v>8100</v>
      </c>
      <c r="I743" s="2">
        <v>1001</v>
      </c>
      <c r="J743" s="81">
        <v>181</v>
      </c>
      <c r="K743" s="81">
        <v>0</v>
      </c>
    </row>
    <row r="744" spans="1:11" x14ac:dyDescent="0.25">
      <c r="A744" s="186">
        <v>81090</v>
      </c>
      <c r="B744" s="1" t="s">
        <v>708</v>
      </c>
      <c r="C744" s="73" t="s">
        <v>709</v>
      </c>
      <c r="D744" s="186">
        <v>55</v>
      </c>
      <c r="E744" s="78">
        <v>530</v>
      </c>
      <c r="F744" s="186">
        <v>2050</v>
      </c>
      <c r="G744" s="186">
        <v>100</v>
      </c>
      <c r="H744" s="186">
        <v>8100</v>
      </c>
      <c r="I744" s="2">
        <v>1001</v>
      </c>
      <c r="J744" s="81">
        <v>181</v>
      </c>
      <c r="K744" s="81">
        <v>0</v>
      </c>
    </row>
    <row r="745" spans="1:11" x14ac:dyDescent="0.25">
      <c r="A745" s="186">
        <v>81091</v>
      </c>
      <c r="B745" s="1" t="s">
        <v>710</v>
      </c>
      <c r="C745" s="73" t="s">
        <v>1019</v>
      </c>
      <c r="D745" s="186">
        <v>55</v>
      </c>
      <c r="E745" s="78">
        <v>530</v>
      </c>
      <c r="F745" s="186">
        <v>2050</v>
      </c>
      <c r="G745" s="186">
        <v>100</v>
      </c>
      <c r="H745" s="186">
        <v>8100</v>
      </c>
      <c r="I745" s="2">
        <v>1252</v>
      </c>
      <c r="J745" s="81">
        <v>181</v>
      </c>
      <c r="K745" s="81">
        <v>0</v>
      </c>
    </row>
    <row r="746" spans="1:11" x14ac:dyDescent="0.25">
      <c r="A746" s="186">
        <v>81092</v>
      </c>
      <c r="B746" s="1" t="s">
        <v>711</v>
      </c>
      <c r="C746" s="73" t="s">
        <v>705</v>
      </c>
      <c r="D746" s="186">
        <v>55</v>
      </c>
      <c r="E746" s="78">
        <v>530</v>
      </c>
      <c r="F746" s="186">
        <v>2050</v>
      </c>
      <c r="G746" s="186">
        <v>100</v>
      </c>
      <c r="H746" s="186">
        <v>8100</v>
      </c>
      <c r="I746" s="2">
        <v>1001</v>
      </c>
      <c r="J746" s="81">
        <v>181</v>
      </c>
      <c r="K746" s="81">
        <v>0</v>
      </c>
    </row>
    <row r="747" spans="1:11" x14ac:dyDescent="0.25">
      <c r="A747" s="186">
        <v>81093</v>
      </c>
      <c r="B747" s="1" t="s">
        <v>712</v>
      </c>
      <c r="C747" s="73" t="s">
        <v>713</v>
      </c>
      <c r="D747" s="186">
        <v>55</v>
      </c>
      <c r="E747" s="78">
        <v>530</v>
      </c>
      <c r="F747" s="186">
        <v>2050</v>
      </c>
      <c r="G747" s="186">
        <v>100</v>
      </c>
      <c r="H747" s="186">
        <v>8100</v>
      </c>
      <c r="I747" s="2">
        <v>1001</v>
      </c>
      <c r="J747" s="81">
        <v>181</v>
      </c>
      <c r="K747" s="81">
        <v>0</v>
      </c>
    </row>
    <row r="748" spans="1:11" x14ac:dyDescent="0.25">
      <c r="A748" s="186">
        <v>81094</v>
      </c>
      <c r="B748" s="1" t="s">
        <v>711</v>
      </c>
      <c r="C748" s="73" t="s">
        <v>705</v>
      </c>
      <c r="D748" s="186">
        <v>55</v>
      </c>
      <c r="E748" s="78">
        <v>530</v>
      </c>
      <c r="F748" s="186">
        <v>2050</v>
      </c>
      <c r="G748" s="186">
        <v>100</v>
      </c>
      <c r="H748" s="186">
        <v>8100</v>
      </c>
      <c r="I748" s="2">
        <v>1001</v>
      </c>
      <c r="J748" s="81">
        <v>181</v>
      </c>
      <c r="K748" s="81">
        <v>0</v>
      </c>
    </row>
    <row r="749" spans="1:11" x14ac:dyDescent="0.25">
      <c r="A749" s="186">
        <v>81095</v>
      </c>
      <c r="B749" s="1" t="s">
        <v>714</v>
      </c>
      <c r="C749" s="73" t="s">
        <v>715</v>
      </c>
      <c r="D749" s="186">
        <v>55</v>
      </c>
      <c r="E749" s="78">
        <v>530</v>
      </c>
      <c r="F749" s="186">
        <v>2050</v>
      </c>
      <c r="G749" s="186">
        <v>100</v>
      </c>
      <c r="H749" s="186">
        <v>8100</v>
      </c>
      <c r="I749" s="2">
        <v>1001</v>
      </c>
      <c r="J749" s="81">
        <v>181</v>
      </c>
      <c r="K749" s="81">
        <v>0</v>
      </c>
    </row>
    <row r="750" spans="1:11" x14ac:dyDescent="0.25">
      <c r="A750" s="186">
        <v>81096</v>
      </c>
      <c r="B750" s="1" t="s">
        <v>716</v>
      </c>
      <c r="C750" s="73" t="s">
        <v>717</v>
      </c>
      <c r="D750" s="186">
        <v>55</v>
      </c>
      <c r="E750" s="78">
        <v>530</v>
      </c>
      <c r="F750" s="186">
        <v>2050</v>
      </c>
      <c r="G750" s="186">
        <v>100</v>
      </c>
      <c r="H750" s="186">
        <v>8100</v>
      </c>
      <c r="I750" s="2">
        <v>1001</v>
      </c>
      <c r="J750" s="81">
        <v>181</v>
      </c>
      <c r="K750" s="81">
        <v>0</v>
      </c>
    </row>
    <row r="751" spans="1:11" x14ac:dyDescent="0.25">
      <c r="A751" s="186">
        <v>81097</v>
      </c>
      <c r="B751" s="1" t="s">
        <v>718</v>
      </c>
      <c r="C751" s="73" t="s">
        <v>719</v>
      </c>
      <c r="D751" s="186">
        <v>55</v>
      </c>
      <c r="E751" s="78">
        <v>530</v>
      </c>
      <c r="F751" s="186">
        <v>2050</v>
      </c>
      <c r="G751" s="186">
        <v>100</v>
      </c>
      <c r="H751" s="186">
        <v>8100</v>
      </c>
      <c r="I751" s="2">
        <v>1001</v>
      </c>
      <c r="J751" s="81">
        <v>181</v>
      </c>
      <c r="K751" s="81">
        <v>0</v>
      </c>
    </row>
    <row r="752" spans="1:11" x14ac:dyDescent="0.25">
      <c r="A752" s="186">
        <v>82002</v>
      </c>
      <c r="B752" s="1" t="s">
        <v>720</v>
      </c>
      <c r="C752" s="73" t="s">
        <v>721</v>
      </c>
      <c r="D752" s="186">
        <v>51</v>
      </c>
      <c r="E752" s="78">
        <v>520</v>
      </c>
      <c r="F752" s="186">
        <v>2002</v>
      </c>
      <c r="G752" s="186">
        <v>100</v>
      </c>
      <c r="H752" s="186">
        <v>8200</v>
      </c>
      <c r="I752" s="2">
        <v>1001</v>
      </c>
      <c r="J752" s="81">
        <v>111</v>
      </c>
      <c r="K752" s="81">
        <v>0</v>
      </c>
    </row>
    <row r="753" spans="1:11" x14ac:dyDescent="0.25">
      <c r="A753" s="186">
        <v>82032</v>
      </c>
      <c r="B753" s="1" t="s">
        <v>1049</v>
      </c>
      <c r="C753" s="73" t="s">
        <v>1050</v>
      </c>
      <c r="D753" s="186">
        <v>57</v>
      </c>
      <c r="E753" s="78">
        <v>540</v>
      </c>
      <c r="F753" s="186">
        <v>2200</v>
      </c>
      <c r="G753" s="186">
        <v>100</v>
      </c>
      <c r="H753" s="186">
        <v>8200</v>
      </c>
      <c r="I753" s="2">
        <v>1001</v>
      </c>
      <c r="J753" s="81">
        <v>161</v>
      </c>
      <c r="K753" s="81">
        <v>0</v>
      </c>
    </row>
    <row r="754" spans="1:11" x14ac:dyDescent="0.25">
      <c r="A754" s="186">
        <v>82033</v>
      </c>
      <c r="B754" s="1" t="s">
        <v>722</v>
      </c>
      <c r="C754" s="73" t="s">
        <v>723</v>
      </c>
      <c r="D754" s="186">
        <v>58</v>
      </c>
      <c r="E754" s="78">
        <v>540</v>
      </c>
      <c r="F754" s="186">
        <v>2200</v>
      </c>
      <c r="G754" s="186">
        <v>100</v>
      </c>
      <c r="H754" s="186">
        <v>8200</v>
      </c>
      <c r="I754" s="2">
        <v>1001</v>
      </c>
      <c r="J754" s="81">
        <v>161</v>
      </c>
      <c r="K754" s="81">
        <v>0</v>
      </c>
    </row>
    <row r="755" spans="1:11" x14ac:dyDescent="0.25">
      <c r="A755" s="186">
        <v>82035</v>
      </c>
      <c r="B755" s="1" t="s">
        <v>722</v>
      </c>
      <c r="C755" s="73" t="s">
        <v>723</v>
      </c>
      <c r="D755" s="186">
        <v>58</v>
      </c>
      <c r="E755" s="78">
        <v>540</v>
      </c>
      <c r="F755" s="186">
        <v>2200</v>
      </c>
      <c r="G755" s="186">
        <v>100</v>
      </c>
      <c r="H755" s="186">
        <v>8200</v>
      </c>
      <c r="I755" s="2">
        <v>1001</v>
      </c>
      <c r="J755" s="81">
        <v>161</v>
      </c>
      <c r="K755" s="81">
        <v>0</v>
      </c>
    </row>
    <row r="756" spans="1:11" x14ac:dyDescent="0.25">
      <c r="A756" s="186">
        <v>82036</v>
      </c>
      <c r="B756" s="1" t="s">
        <v>421</v>
      </c>
      <c r="C756" s="73" t="s">
        <v>886</v>
      </c>
      <c r="D756" s="186">
        <v>57</v>
      </c>
      <c r="E756" s="78">
        <v>540</v>
      </c>
      <c r="F756" s="186">
        <v>2200</v>
      </c>
      <c r="G756" s="186">
        <v>100</v>
      </c>
      <c r="H756" s="186">
        <v>8200</v>
      </c>
      <c r="I756" s="2">
        <v>1001</v>
      </c>
      <c r="J756" s="81">
        <v>161</v>
      </c>
      <c r="K756" s="81">
        <v>0</v>
      </c>
    </row>
    <row r="757" spans="1:11" x14ac:dyDescent="0.25">
      <c r="A757" s="186">
        <v>82039</v>
      </c>
      <c r="B757" s="1" t="s">
        <v>270</v>
      </c>
      <c r="C757" s="73" t="s">
        <v>908</v>
      </c>
      <c r="D757" s="186">
        <v>57</v>
      </c>
      <c r="E757" s="78">
        <v>540</v>
      </c>
      <c r="F757" s="186">
        <v>2200</v>
      </c>
      <c r="G757" s="186">
        <v>100</v>
      </c>
      <c r="H757" s="186">
        <v>8200</v>
      </c>
      <c r="I757" s="2">
        <v>1001</v>
      </c>
      <c r="J757" s="81">
        <v>161</v>
      </c>
      <c r="K757" s="81">
        <v>0</v>
      </c>
    </row>
    <row r="758" spans="1:11" x14ac:dyDescent="0.25">
      <c r="A758" s="186">
        <v>82040</v>
      </c>
      <c r="B758" s="1" t="s">
        <v>489</v>
      </c>
      <c r="C758" s="73" t="s">
        <v>835</v>
      </c>
      <c r="D758" s="186">
        <v>57</v>
      </c>
      <c r="E758" s="78">
        <v>540</v>
      </c>
      <c r="F758" s="186">
        <v>2200</v>
      </c>
      <c r="G758" s="186">
        <v>100</v>
      </c>
      <c r="H758" s="186">
        <v>8200</v>
      </c>
      <c r="I758" s="2">
        <v>1001</v>
      </c>
      <c r="J758" s="81">
        <v>161</v>
      </c>
      <c r="K758" s="81">
        <v>0</v>
      </c>
    </row>
    <row r="759" spans="1:11" x14ac:dyDescent="0.25">
      <c r="A759" s="186">
        <v>82070</v>
      </c>
      <c r="B759" s="1" t="s">
        <v>724</v>
      </c>
      <c r="C759" s="73" t="s">
        <v>1020</v>
      </c>
      <c r="D759" s="186">
        <v>55</v>
      </c>
      <c r="E759" s="78">
        <v>530</v>
      </c>
      <c r="F759" s="186">
        <v>2050</v>
      </c>
      <c r="G759" s="186">
        <v>410</v>
      </c>
      <c r="H759" s="186">
        <v>8200</v>
      </c>
      <c r="I759" s="2">
        <v>1001</v>
      </c>
      <c r="J759" s="81">
        <v>181</v>
      </c>
      <c r="K759" s="81">
        <v>0</v>
      </c>
    </row>
    <row r="760" spans="1:11" x14ac:dyDescent="0.25">
      <c r="A760" s="186">
        <v>82072</v>
      </c>
      <c r="B760" s="1" t="s">
        <v>727</v>
      </c>
      <c r="C760" s="73" t="s">
        <v>1021</v>
      </c>
      <c r="D760" s="186">
        <v>55</v>
      </c>
      <c r="E760" s="78">
        <v>530</v>
      </c>
      <c r="F760" s="186">
        <v>2050</v>
      </c>
      <c r="G760" s="186">
        <v>410</v>
      </c>
      <c r="H760" s="186">
        <v>8200</v>
      </c>
      <c r="I760" s="2">
        <v>1001</v>
      </c>
      <c r="J760" s="81">
        <v>181</v>
      </c>
      <c r="K760" s="81">
        <v>0</v>
      </c>
    </row>
    <row r="761" spans="1:11" x14ac:dyDescent="0.25">
      <c r="A761" s="186">
        <v>82075</v>
      </c>
      <c r="B761" s="1" t="s">
        <v>1022</v>
      </c>
      <c r="C761" s="73" t="s">
        <v>1023</v>
      </c>
      <c r="D761" s="186">
        <v>58</v>
      </c>
      <c r="E761" s="78">
        <v>540</v>
      </c>
      <c r="F761" s="186">
        <v>2200</v>
      </c>
      <c r="G761" s="186">
        <v>100</v>
      </c>
      <c r="H761" s="186">
        <v>8200</v>
      </c>
      <c r="I761" s="2">
        <v>1001</v>
      </c>
      <c r="J761" s="81">
        <v>161</v>
      </c>
      <c r="K761" s="81">
        <v>0</v>
      </c>
    </row>
    <row r="762" spans="1:11" x14ac:dyDescent="0.25">
      <c r="A762" s="186">
        <v>82076</v>
      </c>
      <c r="B762" s="1" t="s">
        <v>1022</v>
      </c>
      <c r="C762" s="73" t="s">
        <v>1023</v>
      </c>
      <c r="D762" s="186">
        <v>58</v>
      </c>
      <c r="E762" s="78">
        <v>540</v>
      </c>
      <c r="F762" s="186">
        <v>2200</v>
      </c>
      <c r="G762" s="186">
        <v>422</v>
      </c>
      <c r="H762" s="186">
        <v>8200</v>
      </c>
      <c r="I762" s="2">
        <v>421014</v>
      </c>
      <c r="J762" s="81">
        <v>161</v>
      </c>
      <c r="K762" s="81">
        <v>0</v>
      </c>
    </row>
    <row r="763" spans="1:11" x14ac:dyDescent="0.25">
      <c r="A763" s="186">
        <v>82081</v>
      </c>
      <c r="B763" s="1" t="s">
        <v>728</v>
      </c>
      <c r="C763" s="73" t="s">
        <v>1024</v>
      </c>
      <c r="D763" s="186">
        <v>53</v>
      </c>
      <c r="E763" s="78">
        <v>520</v>
      </c>
      <c r="F763" s="186">
        <v>2050</v>
      </c>
      <c r="G763" s="186">
        <v>100</v>
      </c>
      <c r="H763" s="186">
        <v>8200</v>
      </c>
      <c r="I763" s="2">
        <v>1001</v>
      </c>
      <c r="J763" s="81">
        <v>111</v>
      </c>
      <c r="K763" s="81">
        <v>0</v>
      </c>
    </row>
    <row r="764" spans="1:11" x14ac:dyDescent="0.25">
      <c r="A764" s="186">
        <v>82082</v>
      </c>
      <c r="B764" s="1" t="s">
        <v>729</v>
      </c>
      <c r="C764" s="73" t="s">
        <v>730</v>
      </c>
      <c r="D764" s="186">
        <v>55</v>
      </c>
      <c r="E764" s="78">
        <v>530</v>
      </c>
      <c r="F764" s="186">
        <v>2050</v>
      </c>
      <c r="G764" s="186">
        <v>100</v>
      </c>
      <c r="H764" s="186">
        <v>8200</v>
      </c>
      <c r="I764" s="2">
        <v>1001</v>
      </c>
      <c r="J764" s="81">
        <v>181</v>
      </c>
      <c r="K764" s="81">
        <v>0</v>
      </c>
    </row>
    <row r="765" spans="1:11" x14ac:dyDescent="0.25">
      <c r="A765" s="186">
        <v>82083</v>
      </c>
      <c r="B765" s="1" t="s">
        <v>732</v>
      </c>
      <c r="C765" s="73" t="s">
        <v>1029</v>
      </c>
      <c r="D765" s="186">
        <v>53</v>
      </c>
      <c r="E765" s="78">
        <v>520</v>
      </c>
      <c r="F765" s="186">
        <v>2050</v>
      </c>
      <c r="G765" s="186">
        <v>100</v>
      </c>
      <c r="H765" s="186">
        <v>8200</v>
      </c>
      <c r="I765" s="2">
        <v>1001</v>
      </c>
      <c r="J765" s="81">
        <v>181</v>
      </c>
      <c r="K765" s="81">
        <v>0</v>
      </c>
    </row>
    <row r="766" spans="1:11" x14ac:dyDescent="0.25">
      <c r="A766" s="186">
        <v>82084</v>
      </c>
      <c r="B766" s="1" t="s">
        <v>1025</v>
      </c>
      <c r="C766" s="73" t="s">
        <v>1026</v>
      </c>
      <c r="D766" s="186">
        <v>55</v>
      </c>
      <c r="E766" s="78">
        <v>530</v>
      </c>
      <c r="F766" s="186">
        <v>2050</v>
      </c>
      <c r="G766" s="186">
        <v>100</v>
      </c>
      <c r="H766" s="186">
        <v>8200</v>
      </c>
      <c r="I766" s="2">
        <v>1001</v>
      </c>
      <c r="J766" s="81">
        <v>181</v>
      </c>
      <c r="K766" s="81">
        <v>0</v>
      </c>
    </row>
    <row r="767" spans="1:11" x14ac:dyDescent="0.25">
      <c r="A767" s="186">
        <v>82085</v>
      </c>
      <c r="B767" s="1" t="s">
        <v>1027</v>
      </c>
      <c r="C767" s="73" t="s">
        <v>1028</v>
      </c>
      <c r="D767" s="186">
        <v>55</v>
      </c>
      <c r="E767" s="78">
        <v>530</v>
      </c>
      <c r="F767" s="186">
        <v>2050</v>
      </c>
      <c r="G767" s="186">
        <v>100</v>
      </c>
      <c r="H767" s="186">
        <v>8200</v>
      </c>
      <c r="I767" s="2">
        <v>1001</v>
      </c>
      <c r="J767" s="81">
        <v>181</v>
      </c>
      <c r="K767" s="81">
        <v>0</v>
      </c>
    </row>
    <row r="768" spans="1:11" x14ac:dyDescent="0.25">
      <c r="A768" s="186">
        <v>82086</v>
      </c>
      <c r="B768" s="1" t="s">
        <v>747</v>
      </c>
      <c r="C768" s="73" t="s">
        <v>1032</v>
      </c>
      <c r="D768" s="186">
        <v>55</v>
      </c>
      <c r="E768" s="78">
        <v>530</v>
      </c>
      <c r="F768" s="186">
        <v>2050</v>
      </c>
      <c r="G768" s="186">
        <v>410</v>
      </c>
      <c r="H768" s="186">
        <v>8200</v>
      </c>
      <c r="I768" s="2">
        <v>1001</v>
      </c>
      <c r="J768" s="81">
        <v>181</v>
      </c>
      <c r="K768" s="81">
        <v>0</v>
      </c>
    </row>
    <row r="769" spans="1:11" x14ac:dyDescent="0.25">
      <c r="A769" s="186">
        <v>82087</v>
      </c>
      <c r="B769" s="1" t="s">
        <v>725</v>
      </c>
      <c r="C769" s="73" t="s">
        <v>731</v>
      </c>
      <c r="D769" s="186">
        <v>55</v>
      </c>
      <c r="E769" s="78">
        <v>530</v>
      </c>
      <c r="F769" s="186">
        <v>2050</v>
      </c>
      <c r="G769" s="186">
        <v>100</v>
      </c>
      <c r="H769" s="186">
        <v>8200</v>
      </c>
      <c r="I769" s="2">
        <v>1001</v>
      </c>
      <c r="J769" s="81">
        <v>181</v>
      </c>
      <c r="K769" s="81">
        <v>0</v>
      </c>
    </row>
    <row r="770" spans="1:11" x14ac:dyDescent="0.25">
      <c r="A770" s="186">
        <v>82088</v>
      </c>
      <c r="B770" s="1" t="s">
        <v>725</v>
      </c>
      <c r="C770" s="73" t="s">
        <v>726</v>
      </c>
      <c r="D770" s="186">
        <v>55</v>
      </c>
      <c r="E770" s="78">
        <v>530</v>
      </c>
      <c r="F770" s="186">
        <v>2050</v>
      </c>
      <c r="G770" s="186">
        <v>100</v>
      </c>
      <c r="H770" s="186">
        <v>8200</v>
      </c>
      <c r="I770" s="2">
        <v>1200</v>
      </c>
      <c r="J770" s="81">
        <v>181</v>
      </c>
      <c r="K770" s="81">
        <v>0</v>
      </c>
    </row>
    <row r="771" spans="1:11" x14ac:dyDescent="0.25">
      <c r="A771" s="186">
        <v>82089</v>
      </c>
      <c r="B771" s="1" t="s">
        <v>732</v>
      </c>
      <c r="C771" s="73" t="s">
        <v>1029</v>
      </c>
      <c r="D771" s="186">
        <v>53</v>
      </c>
      <c r="E771" s="78">
        <v>520</v>
      </c>
      <c r="F771" s="186">
        <v>2050</v>
      </c>
      <c r="G771" s="186">
        <v>100</v>
      </c>
      <c r="H771" s="186">
        <v>8200</v>
      </c>
      <c r="I771" s="2">
        <v>1001</v>
      </c>
      <c r="J771" s="81">
        <v>111</v>
      </c>
      <c r="K771" s="81">
        <v>0</v>
      </c>
    </row>
    <row r="772" spans="1:11" x14ac:dyDescent="0.25">
      <c r="A772" s="186">
        <v>82091</v>
      </c>
      <c r="B772" s="1" t="s">
        <v>733</v>
      </c>
      <c r="C772" s="73" t="s">
        <v>734</v>
      </c>
      <c r="D772" s="186">
        <v>55</v>
      </c>
      <c r="E772" s="78">
        <v>530</v>
      </c>
      <c r="F772" s="186">
        <v>2050</v>
      </c>
      <c r="G772" s="186">
        <v>100</v>
      </c>
      <c r="H772" s="186">
        <v>8200</v>
      </c>
      <c r="I772" s="2">
        <v>1001</v>
      </c>
      <c r="J772" s="81">
        <v>181</v>
      </c>
      <c r="K772" s="81">
        <v>0</v>
      </c>
    </row>
    <row r="773" spans="1:11" x14ac:dyDescent="0.25">
      <c r="A773" s="186">
        <v>82093</v>
      </c>
      <c r="B773" s="1" t="s">
        <v>735</v>
      </c>
      <c r="C773" s="73" t="s">
        <v>736</v>
      </c>
      <c r="D773" s="186">
        <v>55</v>
      </c>
      <c r="E773" s="78">
        <v>530</v>
      </c>
      <c r="F773" s="186">
        <v>2050</v>
      </c>
      <c r="G773" s="186">
        <v>100</v>
      </c>
      <c r="H773" s="186">
        <v>8200</v>
      </c>
      <c r="I773" s="2">
        <v>1001</v>
      </c>
      <c r="J773" s="81">
        <v>181</v>
      </c>
      <c r="K773" s="81">
        <v>0</v>
      </c>
    </row>
    <row r="774" spans="1:11" x14ac:dyDescent="0.25">
      <c r="A774" s="186">
        <v>82094</v>
      </c>
      <c r="B774" s="1" t="s">
        <v>727</v>
      </c>
      <c r="C774" s="73" t="s">
        <v>737</v>
      </c>
      <c r="D774" s="186">
        <v>55</v>
      </c>
      <c r="E774" s="78">
        <v>530</v>
      </c>
      <c r="F774" s="186">
        <v>2050</v>
      </c>
      <c r="G774" s="186">
        <v>100</v>
      </c>
      <c r="H774" s="186">
        <v>8200</v>
      </c>
      <c r="I774" s="2">
        <v>1001</v>
      </c>
      <c r="J774" s="81">
        <v>181</v>
      </c>
      <c r="K774" s="81">
        <v>0</v>
      </c>
    </row>
    <row r="775" spans="1:11" x14ac:dyDescent="0.25">
      <c r="A775" s="186">
        <v>82096</v>
      </c>
      <c r="B775" s="1" t="s">
        <v>738</v>
      </c>
      <c r="C775" s="73" t="s">
        <v>739</v>
      </c>
      <c r="D775" s="186">
        <v>55</v>
      </c>
      <c r="E775" s="78">
        <v>530</v>
      </c>
      <c r="F775" s="186">
        <v>2050</v>
      </c>
      <c r="G775" s="186">
        <v>425</v>
      </c>
      <c r="H775" s="186">
        <v>8200</v>
      </c>
      <c r="I775" s="2">
        <v>418096</v>
      </c>
      <c r="J775" s="81">
        <v>181</v>
      </c>
      <c r="K775" s="81">
        <v>0</v>
      </c>
    </row>
    <row r="776" spans="1:11" x14ac:dyDescent="0.25">
      <c r="A776" s="186">
        <v>82097</v>
      </c>
      <c r="B776" s="1" t="s">
        <v>740</v>
      </c>
      <c r="C776" s="73" t="s">
        <v>741</v>
      </c>
      <c r="D776" s="186">
        <v>55</v>
      </c>
      <c r="E776" s="78">
        <v>530</v>
      </c>
      <c r="F776" s="186">
        <v>2050</v>
      </c>
      <c r="G776" s="186">
        <v>100</v>
      </c>
      <c r="H776" s="186">
        <v>8200</v>
      </c>
      <c r="I776" s="2">
        <v>1001</v>
      </c>
      <c r="J776" s="81">
        <v>181</v>
      </c>
      <c r="K776" s="81">
        <v>0</v>
      </c>
    </row>
    <row r="777" spans="1:11" x14ac:dyDescent="0.25">
      <c r="A777" s="186">
        <v>82098</v>
      </c>
      <c r="B777" s="1" t="s">
        <v>742</v>
      </c>
      <c r="C777" s="73" t="s">
        <v>743</v>
      </c>
      <c r="D777" s="186">
        <v>55</v>
      </c>
      <c r="E777" s="78">
        <v>530</v>
      </c>
      <c r="F777" s="186">
        <v>2050</v>
      </c>
      <c r="G777" s="186">
        <v>100</v>
      </c>
      <c r="H777" s="186">
        <v>8200</v>
      </c>
      <c r="I777" s="2">
        <v>1001</v>
      </c>
      <c r="J777" s="81">
        <v>181</v>
      </c>
      <c r="K777" s="81">
        <v>0</v>
      </c>
    </row>
    <row r="778" spans="1:11" x14ac:dyDescent="0.25">
      <c r="A778" s="186">
        <v>82099</v>
      </c>
      <c r="B778" s="1" t="s">
        <v>744</v>
      </c>
      <c r="C778" s="73" t="s">
        <v>745</v>
      </c>
      <c r="D778" s="186">
        <v>55</v>
      </c>
      <c r="E778" s="78">
        <v>530</v>
      </c>
      <c r="F778" s="186">
        <v>2050</v>
      </c>
      <c r="G778" s="186">
        <v>100</v>
      </c>
      <c r="H778" s="186">
        <v>8200</v>
      </c>
      <c r="I778" s="2">
        <v>1001</v>
      </c>
      <c r="J778" s="81">
        <v>181</v>
      </c>
      <c r="K778" s="81">
        <v>0</v>
      </c>
    </row>
    <row r="779" spans="1:11" x14ac:dyDescent="0.25">
      <c r="A779" s="186">
        <v>82100</v>
      </c>
      <c r="B779" s="1" t="s">
        <v>746</v>
      </c>
      <c r="C779" s="73" t="s">
        <v>1030</v>
      </c>
      <c r="D779" s="186">
        <v>55</v>
      </c>
      <c r="E779" s="78">
        <v>530</v>
      </c>
      <c r="F779" s="186">
        <v>2050</v>
      </c>
      <c r="G779" s="186">
        <v>100</v>
      </c>
      <c r="H779" s="186">
        <v>8200</v>
      </c>
      <c r="I779" s="2">
        <v>1001</v>
      </c>
      <c r="J779" s="81">
        <v>181</v>
      </c>
      <c r="K779" s="81">
        <v>0</v>
      </c>
    </row>
    <row r="780" spans="1:11" x14ac:dyDescent="0.25">
      <c r="A780" s="186">
        <v>82101</v>
      </c>
      <c r="B780" s="1" t="s">
        <v>1031</v>
      </c>
      <c r="C780" s="73" t="s">
        <v>1032</v>
      </c>
      <c r="D780" s="186">
        <v>55</v>
      </c>
      <c r="E780" s="78">
        <v>530</v>
      </c>
      <c r="F780" s="186">
        <v>2050</v>
      </c>
      <c r="G780" s="186">
        <v>100</v>
      </c>
      <c r="H780" s="186">
        <v>8200</v>
      </c>
      <c r="I780" s="2">
        <v>1001</v>
      </c>
      <c r="J780" s="81">
        <v>181</v>
      </c>
      <c r="K780" s="81">
        <v>0</v>
      </c>
    </row>
    <row r="781" spans="1:11" x14ac:dyDescent="0.25">
      <c r="A781" s="186">
        <v>91010</v>
      </c>
      <c r="B781" s="1" t="s">
        <v>551</v>
      </c>
      <c r="C781" s="73" t="s">
        <v>832</v>
      </c>
      <c r="D781" s="186">
        <v>55</v>
      </c>
      <c r="E781" s="78">
        <v>530</v>
      </c>
      <c r="F781" s="186">
        <v>2050</v>
      </c>
      <c r="G781" s="186">
        <v>100</v>
      </c>
      <c r="H781" s="186">
        <v>9100</v>
      </c>
      <c r="I781" s="2">
        <v>1200</v>
      </c>
      <c r="J781" s="81">
        <v>181</v>
      </c>
      <c r="K781" s="81">
        <v>0</v>
      </c>
    </row>
    <row r="782" spans="1:11" x14ac:dyDescent="0.25">
      <c r="A782" s="186">
        <v>91020</v>
      </c>
      <c r="B782" s="1" t="s">
        <v>748</v>
      </c>
      <c r="C782" s="73" t="s">
        <v>836</v>
      </c>
      <c r="D782" s="186">
        <v>1</v>
      </c>
      <c r="E782" s="78">
        <v>70</v>
      </c>
      <c r="F782" s="186">
        <v>2050</v>
      </c>
      <c r="G782" s="186">
        <v>422</v>
      </c>
      <c r="H782" s="186">
        <v>5900</v>
      </c>
      <c r="I782" s="2">
        <v>418093</v>
      </c>
      <c r="J782" s="81">
        <v>121</v>
      </c>
      <c r="K782" s="81">
        <v>0</v>
      </c>
    </row>
    <row r="783" spans="1:11" x14ac:dyDescent="0.25">
      <c r="A783" s="186">
        <v>91021</v>
      </c>
      <c r="B783" s="1" t="s">
        <v>748</v>
      </c>
      <c r="C783" s="73" t="s">
        <v>836</v>
      </c>
      <c r="D783" s="186">
        <v>1</v>
      </c>
      <c r="E783" s="78">
        <v>70</v>
      </c>
      <c r="F783" s="186">
        <v>2050</v>
      </c>
      <c r="G783" s="186">
        <v>422</v>
      </c>
      <c r="H783" s="186">
        <v>5900</v>
      </c>
      <c r="I783" s="2">
        <v>418063</v>
      </c>
      <c r="J783" s="81">
        <v>121</v>
      </c>
      <c r="K783" s="81">
        <v>0</v>
      </c>
    </row>
    <row r="784" spans="1:11" x14ac:dyDescent="0.25">
      <c r="A784" s="186">
        <v>91040</v>
      </c>
      <c r="B784" s="1" t="s">
        <v>351</v>
      </c>
      <c r="C784" s="73" t="s">
        <v>911</v>
      </c>
      <c r="D784" s="186">
        <v>57</v>
      </c>
      <c r="E784" s="78">
        <v>540</v>
      </c>
      <c r="F784" s="186">
        <v>2200</v>
      </c>
      <c r="G784" s="186">
        <v>100</v>
      </c>
      <c r="H784" s="186">
        <v>9100</v>
      </c>
      <c r="I784" s="2">
        <v>1212</v>
      </c>
      <c r="J784" s="81">
        <v>161</v>
      </c>
      <c r="K784" s="81">
        <v>0</v>
      </c>
    </row>
    <row r="785" spans="1:11" x14ac:dyDescent="0.25">
      <c r="A785" s="186">
        <v>91046</v>
      </c>
      <c r="B785" s="1" t="s">
        <v>356</v>
      </c>
      <c r="C785" s="73" t="s">
        <v>1033</v>
      </c>
      <c r="D785" s="186">
        <v>57</v>
      </c>
      <c r="E785" s="78">
        <v>540</v>
      </c>
      <c r="F785" s="186">
        <v>2200</v>
      </c>
      <c r="G785" s="186">
        <v>100</v>
      </c>
      <c r="H785" s="186">
        <v>9100</v>
      </c>
      <c r="I785" s="2">
        <v>1200</v>
      </c>
      <c r="J785" s="81">
        <v>161</v>
      </c>
      <c r="K785" s="81">
        <v>0</v>
      </c>
    </row>
    <row r="786" spans="1:11" x14ac:dyDescent="0.25">
      <c r="A786" s="186">
        <v>91060</v>
      </c>
      <c r="B786" s="1" t="s">
        <v>750</v>
      </c>
      <c r="C786" s="73" t="s">
        <v>1034</v>
      </c>
      <c r="D786" s="186">
        <v>31</v>
      </c>
      <c r="E786" s="78">
        <v>540</v>
      </c>
      <c r="F786" s="186">
        <v>2200</v>
      </c>
      <c r="G786" s="186">
        <v>921</v>
      </c>
      <c r="H786" s="186">
        <v>9100</v>
      </c>
      <c r="I786" s="2">
        <v>11082</v>
      </c>
      <c r="J786" s="81">
        <v>161</v>
      </c>
      <c r="K786" s="81">
        <v>0</v>
      </c>
    </row>
    <row r="787" spans="1:11" x14ac:dyDescent="0.25">
      <c r="A787" s="186">
        <v>91061</v>
      </c>
      <c r="B787" s="1" t="s">
        <v>751</v>
      </c>
      <c r="C787" s="73" t="s">
        <v>752</v>
      </c>
      <c r="D787" s="186">
        <v>3</v>
      </c>
      <c r="E787" s="78">
        <v>550</v>
      </c>
      <c r="F787" s="186">
        <v>2600</v>
      </c>
      <c r="G787" s="186">
        <v>921</v>
      </c>
      <c r="H787" s="186">
        <v>9100</v>
      </c>
      <c r="I787" s="2">
        <v>11082</v>
      </c>
      <c r="J787" s="81">
        <v>131</v>
      </c>
      <c r="K787" s="81">
        <v>0</v>
      </c>
    </row>
    <row r="788" spans="1:11" x14ac:dyDescent="0.25">
      <c r="A788" s="186">
        <v>91063</v>
      </c>
      <c r="B788" s="1" t="s">
        <v>753</v>
      </c>
      <c r="C788" s="73" t="s">
        <v>1035</v>
      </c>
      <c r="D788" s="186">
        <v>31</v>
      </c>
      <c r="E788" s="78">
        <v>70</v>
      </c>
      <c r="F788" s="186">
        <v>1123</v>
      </c>
      <c r="G788" s="186">
        <v>921</v>
      </c>
      <c r="H788" s="186">
        <v>9100</v>
      </c>
      <c r="I788" s="2">
        <v>1170</v>
      </c>
      <c r="J788" s="81">
        <v>161</v>
      </c>
      <c r="K788" s="81">
        <v>0</v>
      </c>
    </row>
    <row r="789" spans="1:11" x14ac:dyDescent="0.25">
      <c r="A789" s="186">
        <v>91080</v>
      </c>
      <c r="B789" s="1" t="s">
        <v>754</v>
      </c>
      <c r="C789" s="73" t="s">
        <v>1036</v>
      </c>
      <c r="D789" s="186">
        <v>25</v>
      </c>
      <c r="E789" s="78">
        <v>530</v>
      </c>
      <c r="F789" s="186">
        <v>2050</v>
      </c>
      <c r="G789" s="186">
        <v>921</v>
      </c>
      <c r="H789" s="186">
        <v>9100</v>
      </c>
      <c r="I789" s="2">
        <v>1170</v>
      </c>
      <c r="J789" s="81">
        <v>181</v>
      </c>
      <c r="K789" s="81">
        <v>0</v>
      </c>
    </row>
    <row r="790" spans="1:11" x14ac:dyDescent="0.25">
      <c r="A790" s="186">
        <v>91084</v>
      </c>
      <c r="B790" s="1" t="s">
        <v>756</v>
      </c>
      <c r="C790" s="73" t="s">
        <v>1037</v>
      </c>
      <c r="D790" s="186">
        <v>31</v>
      </c>
      <c r="E790" s="78">
        <v>70</v>
      </c>
      <c r="F790" s="186">
        <v>2050</v>
      </c>
      <c r="G790" s="186">
        <v>422</v>
      </c>
      <c r="H790" s="186">
        <v>9100</v>
      </c>
      <c r="I790" s="2">
        <v>418093</v>
      </c>
      <c r="J790" s="81">
        <v>181</v>
      </c>
      <c r="K790" s="81">
        <v>0</v>
      </c>
    </row>
    <row r="791" spans="1:11" x14ac:dyDescent="0.25">
      <c r="A791" s="186">
        <v>91088</v>
      </c>
      <c r="B791" s="1" t="s">
        <v>757</v>
      </c>
      <c r="C791" s="73" t="s">
        <v>1038</v>
      </c>
      <c r="D791" s="186">
        <v>55</v>
      </c>
      <c r="E791" s="78">
        <v>530</v>
      </c>
      <c r="F791" s="186">
        <v>2050</v>
      </c>
      <c r="G791" s="186">
        <v>425</v>
      </c>
      <c r="H791" s="186">
        <v>9100</v>
      </c>
      <c r="I791" s="2">
        <v>418096</v>
      </c>
      <c r="J791" s="81">
        <v>181</v>
      </c>
      <c r="K791" s="81">
        <v>0</v>
      </c>
    </row>
    <row r="792" spans="1:11" x14ac:dyDescent="0.25">
      <c r="A792" s="186">
        <v>91094</v>
      </c>
      <c r="B792" s="1" t="s">
        <v>755</v>
      </c>
      <c r="C792" s="73" t="s">
        <v>1039</v>
      </c>
      <c r="D792" s="186">
        <v>31</v>
      </c>
      <c r="E792" s="78">
        <v>530</v>
      </c>
      <c r="F792" s="186">
        <v>2050</v>
      </c>
      <c r="G792" s="186">
        <v>921</v>
      </c>
      <c r="H792" s="186">
        <v>9100</v>
      </c>
      <c r="I792" s="2">
        <v>11082</v>
      </c>
      <c r="J792" s="81">
        <v>181</v>
      </c>
      <c r="K792" s="81">
        <v>0</v>
      </c>
    </row>
    <row r="793" spans="1:11" x14ac:dyDescent="0.25">
      <c r="A793" s="186">
        <v>91095</v>
      </c>
      <c r="B793" s="1" t="s">
        <v>758</v>
      </c>
      <c r="C793" s="73" t="s">
        <v>1040</v>
      </c>
      <c r="D793" s="186">
        <v>31</v>
      </c>
      <c r="E793" s="78">
        <v>70</v>
      </c>
      <c r="F793" s="186">
        <v>1123</v>
      </c>
      <c r="G793" s="186">
        <v>921</v>
      </c>
      <c r="H793" s="186">
        <v>9100</v>
      </c>
      <c r="I793" s="2">
        <v>1170</v>
      </c>
      <c r="J793" s="81">
        <v>181</v>
      </c>
      <c r="K793" s="81">
        <v>0</v>
      </c>
    </row>
    <row r="794" spans="1:11" x14ac:dyDescent="0.25">
      <c r="A794" s="186">
        <v>91101</v>
      </c>
      <c r="B794" s="1" t="s">
        <v>1041</v>
      </c>
      <c r="C794" s="73" t="s">
        <v>1042</v>
      </c>
      <c r="D794" s="186">
        <v>31</v>
      </c>
      <c r="E794" s="78">
        <v>70</v>
      </c>
      <c r="F794" s="186">
        <v>1123</v>
      </c>
      <c r="G794" s="186">
        <v>921</v>
      </c>
      <c r="H794" s="186">
        <v>9100</v>
      </c>
      <c r="I794" s="2">
        <v>1170</v>
      </c>
      <c r="J794" s="81">
        <v>161</v>
      </c>
      <c r="K794" s="81">
        <v>0</v>
      </c>
    </row>
    <row r="795" spans="1:11" x14ac:dyDescent="0.25">
      <c r="A795" s="186">
        <v>91106</v>
      </c>
      <c r="B795" s="1" t="s">
        <v>1041</v>
      </c>
      <c r="C795" s="73" t="s">
        <v>1042</v>
      </c>
      <c r="D795" s="186">
        <v>31</v>
      </c>
      <c r="E795" s="78">
        <v>70</v>
      </c>
      <c r="F795" s="186">
        <v>1123</v>
      </c>
      <c r="G795" s="186">
        <v>422</v>
      </c>
      <c r="H795" s="186">
        <v>9100</v>
      </c>
      <c r="I795" s="2">
        <v>418093</v>
      </c>
      <c r="J795" s="81">
        <v>161</v>
      </c>
      <c r="K795" s="81">
        <v>0</v>
      </c>
    </row>
    <row r="796" spans="1:11" x14ac:dyDescent="0.25">
      <c r="A796" s="186">
        <v>91201</v>
      </c>
      <c r="B796" s="1" t="s">
        <v>762</v>
      </c>
      <c r="C796" s="73" t="s">
        <v>1043</v>
      </c>
      <c r="D796" s="186">
        <v>31</v>
      </c>
      <c r="E796" s="78">
        <v>70</v>
      </c>
      <c r="F796" s="186">
        <v>1123</v>
      </c>
      <c r="G796" s="186">
        <v>921</v>
      </c>
      <c r="H796" s="186">
        <v>9100</v>
      </c>
      <c r="I796" s="2">
        <v>1170</v>
      </c>
      <c r="J796" s="81">
        <v>161</v>
      </c>
      <c r="K796" s="81">
        <v>0</v>
      </c>
    </row>
    <row r="797" spans="1:11" x14ac:dyDescent="0.25">
      <c r="A797" s="186">
        <v>91206</v>
      </c>
      <c r="B797" s="1" t="s">
        <v>762</v>
      </c>
      <c r="C797" s="73" t="s">
        <v>1043</v>
      </c>
      <c r="D797" s="186">
        <v>31</v>
      </c>
      <c r="E797" s="78">
        <v>70</v>
      </c>
      <c r="F797" s="186">
        <v>1123</v>
      </c>
      <c r="G797" s="186">
        <v>422</v>
      </c>
      <c r="H797" s="186">
        <v>9100</v>
      </c>
      <c r="I797" s="2">
        <v>418093</v>
      </c>
      <c r="J797" s="81">
        <v>161</v>
      </c>
      <c r="K797" s="81">
        <v>0</v>
      </c>
    </row>
  </sheetData>
  <sheetProtection algorithmName="SHA-512" hashValue="WKIQmNWLCPMcnUBtEZdBLIhW1Jmlj1UHfqD01ZSVAZeiiz1TJN3ytzdcD/eSi+g0XvOsRDNvZaKW3nYs8+oSbQ==" saltValue="qM299cUTWfhakqymv8K4AA==" spinCount="100000" sheet="1" objects="1" scenarios="1"/>
  <autoFilter ref="A1:K686" xr:uid="{00000000-0009-0000-0000-000006000000}"/>
  <sortState xmlns:xlrd2="http://schemas.microsoft.com/office/spreadsheetml/2017/richdata2" ref="A2:K686">
    <sortCondition ref="A2:A686"/>
  </sortState>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6EFE6A53112494096B865A274D0606C" ma:contentTypeVersion="6" ma:contentTypeDescription="Create a new document." ma:contentTypeScope="" ma:versionID="edc0e9ee144bec137ddb7408b53c6bb3">
  <xsd:schema xmlns:xsd="http://www.w3.org/2001/XMLSchema" xmlns:xs="http://www.w3.org/2001/XMLSchema" xmlns:p="http://schemas.microsoft.com/office/2006/metadata/properties" xmlns:ns1="ec5d5dc8-1c62-464d-b2ac-cbd441df6dfc" xmlns:ns3="c7f624d8-6d82-47fd-b734-fc5a76c34f5b" targetNamespace="http://schemas.microsoft.com/office/2006/metadata/properties" ma:root="true" ma:fieldsID="3b275bb16123918ce8d74bd9ca5e46c2" ns1:_="" ns3:_="">
    <xsd:import namespace="ec5d5dc8-1c62-464d-b2ac-cbd441df6dfc"/>
    <xsd:import namespace="c7f624d8-6d82-47fd-b734-fc5a76c34f5b"/>
    <xsd:element name="properties">
      <xsd:complexType>
        <xsd:sequence>
          <xsd:element name="documentManagement">
            <xsd:complexType>
              <xsd:all>
                <xsd:element ref="ns1:Department" minOccurs="0"/>
                <xsd:element ref="ns1:Sub_x0020_Department" minOccurs="0"/>
                <xsd:element ref="ns1:Doc_x0020_Type" minOccurs="0"/>
                <xsd:element ref="ns1:Locat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d5dc8-1c62-464d-b2ac-cbd441df6dfc" elementFormDefault="qualified">
    <xsd:import namespace="http://schemas.microsoft.com/office/2006/documentManagement/types"/>
    <xsd:import namespace="http://schemas.microsoft.com/office/infopath/2007/PartnerControls"/>
    <xsd:element name="Department" ma:index="0" nillable="true" ma:displayName="Department" ma:default="Select . . ." ma:description="Select the Department who is responsible for the maintenance and upkeep of this document." ma:format="Dropdown" ma:internalName="Department">
      <xsd:simpleType>
        <xsd:restriction base="dms:Choice">
          <xsd:enumeration value="Select . . ."/>
          <xsd:enumeration value="9400  Human Resources/Employment"/>
          <xsd:enumeration value="9410  Compensation Services"/>
          <xsd:enumeration value="9420  Professional Standards and Labor Relations"/>
          <xsd:enumeration value="9470  Employee Benefits and Risk Management"/>
          <xsd:enumeration value="9485  Professional Learning and Development"/>
        </xsd:restriction>
      </xsd:simpleType>
    </xsd:element>
    <xsd:element name="Sub_x0020_Department" ma:index="1" nillable="true" ma:displayName="Sub Department" ma:default="Select . . ." ma:format="Dropdown" ma:internalName="Sub_x0020_Department">
      <xsd:simpleType>
        <xsd:restriction base="dms:Choice">
          <xsd:enumeration value="Select . . ."/>
          <xsd:enumeration value="Benefits"/>
          <xsd:enumeration value="Certification"/>
          <xsd:enumeration value="Compensation Services"/>
          <xsd:enumeration value="Employment Services"/>
          <xsd:enumeration value="Evaluations"/>
          <xsd:enumeration value="Labor Relations"/>
          <xsd:enumeration value="Leaves of Absence"/>
          <xsd:enumeration value="Position Control"/>
          <xsd:enumeration value="Professional Standards"/>
          <xsd:enumeration value="Recruitment"/>
          <xsd:enumeration value="Retirement"/>
          <xsd:enumeration value="Risk Management"/>
          <xsd:enumeration value="Staff Development"/>
        </xsd:restriction>
      </xsd:simpleType>
    </xsd:element>
    <xsd:element name="Doc_x0020_Type" ma:index="4" nillable="true" ma:displayName="Doc Type" ma:default="Select . . ." ma:format="Dropdown" ma:internalName="Doc_x0020_Type">
      <xsd:simpleType>
        <xsd:restriction base="dms:Choice">
          <xsd:enumeration value="Select . . ."/>
          <xsd:enumeration value="Document"/>
          <xsd:enumeration value="Form"/>
          <xsd:enumeration value="Resource"/>
          <xsd:enumeration value="Template"/>
          <xsd:enumeration value="Training"/>
        </xsd:restriction>
      </xsd:simpleType>
    </xsd:element>
    <xsd:element name="Location" ma:index="5" nillable="true" ma:displayName="Location" ma:description="What platform(s) is this document shared with? Select all that apply." ma:internalName="Location">
      <xsd:complexType>
        <xsd:complexContent>
          <xsd:extension base="dms:MultiChoice">
            <xsd:sequence>
              <xsd:element name="Value" maxOccurs="unbounded" minOccurs="0" nillable="true">
                <xsd:simpleType>
                  <xsd:restriction base="dms:Choice">
                    <xsd:enumeration value="BPS Website"/>
                    <xsd:enumeration value="Google Docs"/>
                    <xsd:enumeration value="LTP Memo"/>
                    <xsd:enumeration value="ProGOE"/>
                    <xsd:enumeration value="SharePoint"/>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f624d8-6d82-47fd-b734-fc5a76c34f5b"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ma:readOnly="true"/>
        <xsd:element ref="dc:title" minOccurs="0" maxOccurs="1" ma:index="2"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ocation xmlns="ec5d5dc8-1c62-464d-b2ac-cbd441df6dfc">
      <Value>BPS Website</Value>
    </Location>
    <Doc_x0020_Type xmlns="ec5d5dc8-1c62-464d-b2ac-cbd441df6dfc">Resource</Doc_x0020_Type>
    <Sub_x0020_Department xmlns="ec5d5dc8-1c62-464d-b2ac-cbd441df6dfc">Position Control</Sub_x0020_Department>
    <Department xmlns="ec5d5dc8-1c62-464d-b2ac-cbd441df6dfc">9410  Compensation Services</Department>
    <_dlc_DocId xmlns="c7f624d8-6d82-47fd-b734-fc5a76c34f5b">WK2UW5CAHPDR-1393693695-162</_dlc_DocId>
    <_dlc_DocIdUrl xmlns="c7f624d8-6d82-47fd-b734-fc5a76c34f5b">
      <Url>https://divisions.brevardschools.org/sites/humanresources/HR External/_layouts/15/DocIdRedir.aspx?ID=WK2UW5CAHPDR-1393693695-162</Url>
      <Description>WK2UW5CAHPDR-1393693695-162</Description>
    </_dlc_DocIdUrl>
  </documentManagement>
</p:properties>
</file>

<file path=customXml/itemProps1.xml><?xml version="1.0" encoding="utf-8"?>
<ds:datastoreItem xmlns:ds="http://schemas.openxmlformats.org/officeDocument/2006/customXml" ds:itemID="{E8DA3071-F38C-4B36-B045-8C3AAB344643}"/>
</file>

<file path=customXml/itemProps2.xml><?xml version="1.0" encoding="utf-8"?>
<ds:datastoreItem xmlns:ds="http://schemas.openxmlformats.org/officeDocument/2006/customXml" ds:itemID="{46E1AD76-C54F-4493-9FBA-9C9E4D0E924D}"/>
</file>

<file path=customXml/itemProps3.xml><?xml version="1.0" encoding="utf-8"?>
<ds:datastoreItem xmlns:ds="http://schemas.openxmlformats.org/officeDocument/2006/customXml" ds:itemID="{FD77E9C0-D302-42C7-BAA2-C304C57473DB}"/>
</file>

<file path=customXml/itemProps4.xml><?xml version="1.0" encoding="utf-8"?>
<ds:datastoreItem xmlns:ds="http://schemas.openxmlformats.org/officeDocument/2006/customXml" ds:itemID="{BE2172D9-5CE3-409A-BACE-D3097B8528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INTRO</vt:lpstr>
      <vt:lpstr>INST by UNIT TYPE</vt:lpstr>
      <vt:lpstr>INST by NAME</vt:lpstr>
      <vt:lpstr>SUPPORT</vt:lpstr>
      <vt:lpstr>ALL</vt:lpstr>
      <vt:lpstr>ELEM DROPDOWN</vt:lpstr>
      <vt:lpstr>DESCRIPTIONS</vt:lpstr>
      <vt:lpstr>ACTIVITY</vt:lpstr>
      <vt:lpstr>ADMIN</vt:lpstr>
      <vt:lpstr>ALL_POSITIONS</vt:lpstr>
      <vt:lpstr>ALL_SUPPORT</vt:lpstr>
      <vt:lpstr>BUS</vt:lpstr>
      <vt:lpstr>CAFEJOB</vt:lpstr>
      <vt:lpstr>CAFETERIA</vt:lpstr>
      <vt:lpstr>CHILDCARE</vt:lpstr>
      <vt:lpstr>CLASSROOM</vt:lpstr>
      <vt:lpstr>CLASSROOM_DESCRIP</vt:lpstr>
      <vt:lpstr>CLERICAL</vt:lpstr>
      <vt:lpstr>CONTRACT</vt:lpstr>
      <vt:lpstr>CUSTODIAL</vt:lpstr>
      <vt:lpstr>DESCRIPTIONS</vt:lpstr>
      <vt:lpstr>EXED</vt:lpstr>
      <vt:lpstr>IA</vt:lpstr>
      <vt:lpstr>ALL!ISA</vt:lpstr>
      <vt:lpstr>'INST by NAME'!ISA</vt:lpstr>
      <vt:lpstr>ALL!ISP</vt:lpstr>
      <vt:lpstr>'INST by NAME'!ISP</vt:lpstr>
      <vt:lpstr>OTHER</vt:lpstr>
      <vt:lpstr>OTHER_DESCRIP</vt:lpstr>
      <vt:lpstr>ALL!Print_Area</vt:lpstr>
      <vt:lpstr>'ELEM DROPDOWN'!Print_Area</vt:lpstr>
      <vt:lpstr>'INST by NAME'!Print_Area</vt:lpstr>
      <vt:lpstr>'INST by UNIT TYPE'!Print_Area</vt:lpstr>
      <vt:lpstr>INTRO!Print_Area</vt:lpstr>
      <vt:lpstr>SUPPORT!Print_Area</vt:lpstr>
      <vt:lpstr>SCHOOLS</vt:lpstr>
      <vt:lpstr>SERVICE</vt:lpstr>
      <vt:lpstr>SUBCATEGORY</vt:lpstr>
      <vt:lpstr>TITLE_I</vt:lpstr>
      <vt:lpstr>TITLE_I_IA</vt:lpstr>
      <vt:lpstr>UNIT</vt:lpstr>
    </vt:vector>
  </TitlesOfParts>
  <Company>BPS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FY23  Allocation Worksheet Elementary</dc:title>
  <dc:creator>Alvarez, Shannon@Westside</dc:creator>
  <cp:lastModifiedBy>Smith.Charles@Human Resources Services</cp:lastModifiedBy>
  <cp:lastPrinted>2022-01-24T16:55:19Z</cp:lastPrinted>
  <dcterms:created xsi:type="dcterms:W3CDTF">2016-10-21T17:38:33Z</dcterms:created>
  <dcterms:modified xsi:type="dcterms:W3CDTF">2022-03-28T14:16:50Z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0x01010036EFE6A53112494096B865A274D0606C</vt:lpwstr>
  </property>
  <property fmtid="{D5CDD505-2E9C-101B-9397-08002B2CF9AE}" pid="3" name="_dlc_DocIdItemGuid">
    <vt:lpwstr>424cfe65-98d4-42c4-a749-ac61730c2a03</vt:lpwstr>
  </property>
</Properties>
</file>