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Z:\CS-CH\Position Control\Allocation Worksheets\"/>
    </mc:Choice>
  </mc:AlternateContent>
  <xr:revisionPtr revIDLastSave="0" documentId="13_ncr:1_{817E75FF-6051-4AAA-8139-8F61790BCFE0}" xr6:coauthVersionLast="47" xr6:coauthVersionMax="47" xr10:uidLastSave="{00000000-0000-0000-0000-000000000000}"/>
  <workbookProtection workbookAlgorithmName="SHA-512" workbookHashValue="desDOE2hKsxjEerk5ccyIAULh8jM0C1K3IkWhWWkhDcoovd9Dr9f51CJs6UYHhDc5IJ585D/KEeXTMiTNeJJUw==" workbookSaltValue="vD8PYUHL7zvQ3b4s4Etb6g==" workbookSpinCount="100000" lockStructure="1"/>
  <bookViews>
    <workbookView xWindow="-120" yWindow="-120" windowWidth="29040" windowHeight="15840" xr2:uid="{00000000-000D-0000-FFFF-FFFF00000000}"/>
  </bookViews>
  <sheets>
    <sheet name="INTRO" sheetId="6" r:id="rId1"/>
    <sheet name="INST by UNIT TYPE" sheetId="4" r:id="rId2"/>
    <sheet name="INST by NAME" sheetId="9" r:id="rId3"/>
    <sheet name="SUPPORT" sheetId="5" r:id="rId4"/>
    <sheet name="ALL" sheetId="10" r:id="rId5"/>
    <sheet name="DROPDOWNS" sheetId="2" state="hidden" r:id="rId6"/>
    <sheet name="DESCRIPTIONS" sheetId="8" state="hidden" r:id="rId7"/>
  </sheets>
  <externalReferences>
    <externalReference r:id="rId8"/>
    <externalReference r:id="rId9"/>
  </externalReferences>
  <definedNames>
    <definedName name="_xlnm._FilterDatabase" localSheetId="6" hidden="1">DESCRIPTIONS!$A$1:$K$953</definedName>
    <definedName name="ADMIN">DROPDOWNS!$M$2:$M$7</definedName>
    <definedName name="ALL_POSITIONS">DROPDOWNS!$G$2:$G$98</definedName>
    <definedName name="ALL_SUPPORT">DROPDOWNS!$H$2:$H$58</definedName>
    <definedName name="BUS">DROPDOWNS!$P$2:$P$3</definedName>
    <definedName name="CAFEJOB">DROPDOWNS!$T$2:$T$5</definedName>
    <definedName name="CAFETERIA">DROPDOWNS!$S$2:$S$2</definedName>
    <definedName name="CLERICAL">DROPDOWNS!$R$2:$R$15</definedName>
    <definedName name="CONTRACT">DROPDOWNS!$X$2:$X$6</definedName>
    <definedName name="CORE">DROPDOWNS!$A$2:$A$28</definedName>
    <definedName name="CORE_DESCRIP">DROPDOWNS!$I$2:$I$10</definedName>
    <definedName name="CUSTODIAL">DROPDOWNS!$U$2:$U$6</definedName>
    <definedName name="DESCRIPTIONS">DESCRIPTIONS!$A:$K</definedName>
    <definedName name="EAP">DROPDOWNS!$Q$2:$Q$3</definedName>
    <definedName name="ELECTIVE">DROPDOWNS!$B$2:$B$17</definedName>
    <definedName name="ELECTIVE_DESCRIP">DROPDOWNS!$K$2:$K$31</definedName>
    <definedName name="EXED">DROPDOWNS!$D$2:$D$19</definedName>
    <definedName name="EXED_DESCRIP">DROPDOWNS!$L$2:$L$20</definedName>
    <definedName name="IA">DROPDOWNS!$N$2:$N$28</definedName>
    <definedName name="ISA" localSheetId="4">ALL!$D$7:$D$54,ALL!$K$7:$K$54,ALL!$D$60:$D$106,ALL!$K$85:$K$106,ALL!$K$60:$K$80</definedName>
    <definedName name="ISA" localSheetId="2">'INST by NAME'!$D$7:$D$49,'INST by NAME'!$K$7:$K$49,'INST by NAME'!$D$55:$D$100,'INST by NAME'!$K$55:$K$100,'INST by NAME'!#REF!,'INST by NAME'!#REF!,'INST by NAME'!#REF!</definedName>
    <definedName name="ISA" localSheetId="1">'INST by UNIT TYPE'!$D$7:$D$49,'INST by UNIT TYPE'!$K$7:$K$49,'INST by UNIT TYPE'!$D$55:$D$99,'INST by UNIT TYPE'!$K$55:$K$99,'INST by UNIT TYPE'!$D$122:$D$149,'INST by UNIT TYPE'!$K$105:$K$121,'INST by UNIT TYPE'!$K$126:$K$149</definedName>
    <definedName name="ISA">'[1]INST by UNIT TYPE'!$D$7:$D$48,'[1]INST by UNIT TYPE'!$K$7:$K$48,'[1]INST by UNIT TYPE'!$D$54:$D$96,'[1]INST by UNIT TYPE'!$K$79:$K$96,'[1]INST by UNIT TYPE'!$K$54:$K$74</definedName>
    <definedName name="ISB">'[2]INST by UNIT TYPE'!$D$7:$D$54,'[2]INST by UNIT TYPE'!$K$7:$K$54,'[2]INST by UNIT TYPE'!#REF!,'[2]INST by UNIT TYPE'!$K$87:$K$109,'[2]INST by UNIT TYPE'!$K$60:$K$82</definedName>
    <definedName name="ISP" localSheetId="4">ALL!$E$7:$E$54,ALL!$L$7:$L$54,ALL!$E$60:$E$106,ALL!$L$85:$L$106,ALL!$L$60:$L$80</definedName>
    <definedName name="ISP" localSheetId="2">'INST by NAME'!$E$7:$E$49,'INST by NAME'!$L$7:$L$49,'INST by NAME'!$E$55:$E$100,'INST by NAME'!$L$55:$L$100,'INST by NAME'!#REF!,'INST by NAME'!#REF!,'INST by NAME'!#REF!</definedName>
    <definedName name="ISP" localSheetId="1">'INST by UNIT TYPE'!$E$7:$E$49,'INST by UNIT TYPE'!$L$7:$L$49,'INST by UNIT TYPE'!$E$55:$E$99,'INST by UNIT TYPE'!$L$55:$L$99,'INST by UNIT TYPE'!$E$122:$E$149,'INST by UNIT TYPE'!$L$105:$L$121,'INST by UNIT TYPE'!$L$126:$L$149</definedName>
    <definedName name="ISP">'[1]INST by UNIT TYPE'!$E$7:$E$48,'[1]INST by UNIT TYPE'!$L$7:$L$48,'[1]INST by UNIT TYPE'!$E$54:$E$96,'[1]INST by UNIT TYPE'!$L$79:$L$96,'[1]INST by UNIT TYPE'!$L$54:$L$74</definedName>
    <definedName name="ISPB">'[2]INST by UNIT TYPE'!$E$7:$E$54,'[2]INST by UNIT TYPE'!$L$7:$L$54,'[2]INST by UNIT TYPE'!#REF!,'[2]INST by UNIT TYPE'!$L$87:$L$109,'[2]INST by UNIT TYPE'!$L$60:$L$82</definedName>
    <definedName name="OTHER">DROPDOWNS!$C$2:$C$15</definedName>
    <definedName name="OTHER_DESCRIPT">DROPDOWNS!$J$2:$J$11</definedName>
    <definedName name="_xlnm.Print_Area" localSheetId="4">ALL!$A$1:$AC$144</definedName>
    <definedName name="_xlnm.Print_Area" localSheetId="2">'INST by NAME'!$A$1:$AC$150</definedName>
    <definedName name="_xlnm.Print_Area" localSheetId="1">'INST by UNIT TYPE'!$A$1:$AC$150</definedName>
    <definedName name="_xlnm.Print_Area" localSheetId="0">INTRO!$A$1:$Z$43</definedName>
    <definedName name="_xlnm.Print_Area" localSheetId="3">SUPPORT!$A$1:$AB$100</definedName>
    <definedName name="SCHOOLS">DROPDOWNS!$V$2:$V$17</definedName>
    <definedName name="SERVICE">DROPDOWNS!$E$2:$E$37</definedName>
    <definedName name="SUBCATEGORY">DROPDOWNS!$Y$2:$Y$8</definedName>
    <definedName name="TITLE_I">DROPDOWNS!$F$2:$F$7</definedName>
    <definedName name="TITLE_I_IA">DROPDOWNS!$O$2:$O$4</definedName>
    <definedName name="UNIT">DROPDOWNS!$W$2:$W$17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6" i="9" l="1"/>
  <c r="T100" i="9"/>
  <c r="S100" i="9"/>
  <c r="T100" i="4"/>
  <c r="S100" i="4"/>
  <c r="T99" i="9"/>
  <c r="U99" i="9" s="1"/>
  <c r="R99" i="9"/>
  <c r="Q99" i="9"/>
  <c r="U98" i="9"/>
  <c r="T98" i="9"/>
  <c r="R98" i="9"/>
  <c r="Q98" i="9"/>
  <c r="T97" i="9"/>
  <c r="U97" i="9" s="1"/>
  <c r="R97" i="9"/>
  <c r="Q97" i="9"/>
  <c r="U96" i="9"/>
  <c r="T96" i="9"/>
  <c r="R96" i="9"/>
  <c r="Q96" i="9"/>
  <c r="T95" i="9"/>
  <c r="U95" i="9" s="1"/>
  <c r="R95" i="9"/>
  <c r="Q95" i="9"/>
  <c r="U94" i="9"/>
  <c r="T94" i="9"/>
  <c r="R94" i="9"/>
  <c r="Q94" i="9"/>
  <c r="T93" i="9"/>
  <c r="U93" i="9" s="1"/>
  <c r="R93" i="9"/>
  <c r="Q93" i="9"/>
  <c r="U92" i="9"/>
  <c r="T92" i="9"/>
  <c r="R92" i="9"/>
  <c r="Q92" i="9"/>
  <c r="T91" i="9"/>
  <c r="U91" i="9" s="1"/>
  <c r="R91" i="9"/>
  <c r="Q91" i="9"/>
  <c r="U90" i="9"/>
  <c r="T90" i="9"/>
  <c r="R90" i="9"/>
  <c r="Q90" i="9"/>
  <c r="T89" i="9"/>
  <c r="U89" i="9" s="1"/>
  <c r="R89" i="9"/>
  <c r="Q89" i="9"/>
  <c r="U88" i="9"/>
  <c r="T88" i="9"/>
  <c r="R88" i="9"/>
  <c r="Q88" i="9"/>
  <c r="T87" i="9"/>
  <c r="U87" i="9" s="1"/>
  <c r="R87" i="9"/>
  <c r="Q87" i="9"/>
  <c r="U86" i="9"/>
  <c r="T86" i="9"/>
  <c r="R86" i="9"/>
  <c r="Q86" i="9"/>
  <c r="T85" i="9"/>
  <c r="U85" i="9" s="1"/>
  <c r="R85" i="9"/>
  <c r="Q85" i="9"/>
  <c r="U84" i="9"/>
  <c r="T84" i="9"/>
  <c r="R84" i="9"/>
  <c r="Q84" i="9"/>
  <c r="T83" i="9"/>
  <c r="U83" i="9" s="1"/>
  <c r="R83" i="9"/>
  <c r="Q83" i="9"/>
  <c r="U82" i="9"/>
  <c r="T82" i="9"/>
  <c r="R82" i="9"/>
  <c r="Q82" i="9"/>
  <c r="T81" i="9"/>
  <c r="U81" i="9" s="1"/>
  <c r="R81" i="9"/>
  <c r="Q81" i="9"/>
  <c r="U80" i="9"/>
  <c r="T80" i="9"/>
  <c r="R80" i="9"/>
  <c r="Q80" i="9"/>
  <c r="T79" i="9"/>
  <c r="U79" i="9" s="1"/>
  <c r="R79" i="9"/>
  <c r="Q79" i="9"/>
  <c r="U78" i="9"/>
  <c r="T78" i="9"/>
  <c r="R78" i="9"/>
  <c r="Q78" i="9"/>
  <c r="T77" i="9"/>
  <c r="U77" i="9" s="1"/>
  <c r="R77" i="9"/>
  <c r="Q77" i="9"/>
  <c r="U76" i="9"/>
  <c r="T76" i="9"/>
  <c r="R76" i="9"/>
  <c r="Q76" i="9"/>
  <c r="T75" i="9"/>
  <c r="U75" i="9" s="1"/>
  <c r="R75" i="9"/>
  <c r="Q75" i="9"/>
  <c r="U74" i="9"/>
  <c r="T74" i="9"/>
  <c r="R74" i="9"/>
  <c r="Q74" i="9"/>
  <c r="T73" i="9"/>
  <c r="U73" i="9" s="1"/>
  <c r="R73" i="9"/>
  <c r="Q73" i="9"/>
  <c r="U72" i="9"/>
  <c r="T72" i="9"/>
  <c r="R72" i="9"/>
  <c r="Q72" i="9"/>
  <c r="T71" i="9"/>
  <c r="U71" i="9" s="1"/>
  <c r="R71" i="9"/>
  <c r="Q71" i="9"/>
  <c r="U70" i="9"/>
  <c r="T70" i="9"/>
  <c r="R70" i="9"/>
  <c r="Q70" i="9"/>
  <c r="T69" i="9"/>
  <c r="U69" i="9" s="1"/>
  <c r="R69" i="9"/>
  <c r="Q69" i="9"/>
  <c r="U68" i="9"/>
  <c r="T68" i="9"/>
  <c r="R68" i="9"/>
  <c r="Q68" i="9"/>
  <c r="T67" i="9"/>
  <c r="U67" i="9" s="1"/>
  <c r="R67" i="9"/>
  <c r="Q67" i="9"/>
  <c r="U66" i="9"/>
  <c r="T66" i="9"/>
  <c r="R66" i="9"/>
  <c r="Q66" i="9"/>
  <c r="AB65" i="9"/>
  <c r="AC65" i="9" s="1"/>
  <c r="Z65" i="9"/>
  <c r="Y65" i="9"/>
  <c r="U65" i="9"/>
  <c r="T65" i="9"/>
  <c r="R65" i="9"/>
  <c r="Q65" i="9"/>
  <c r="AB64" i="9"/>
  <c r="AC64" i="9" s="1"/>
  <c r="Z64" i="9"/>
  <c r="Y64" i="9"/>
  <c r="U64" i="9"/>
  <c r="T64" i="9"/>
  <c r="R64" i="9"/>
  <c r="Q64" i="9"/>
  <c r="AB63" i="9"/>
  <c r="AC63" i="9" s="1"/>
  <c r="Z63" i="9"/>
  <c r="Y63" i="9"/>
  <c r="U63" i="9"/>
  <c r="T63" i="9"/>
  <c r="R63" i="9"/>
  <c r="Q63" i="9"/>
  <c r="AB62" i="9"/>
  <c r="AB66" i="9" s="1"/>
  <c r="T62" i="9"/>
  <c r="U62" i="9" s="1"/>
  <c r="R62" i="9"/>
  <c r="Q62" i="9"/>
  <c r="AC61" i="9"/>
  <c r="AB61" i="9"/>
  <c r="Z61" i="9"/>
  <c r="Y61" i="9"/>
  <c r="T61" i="9"/>
  <c r="U61" i="9" s="1"/>
  <c r="R61" i="9"/>
  <c r="Q61" i="9"/>
  <c r="AC60" i="9"/>
  <c r="AB60" i="9"/>
  <c r="Z60" i="9"/>
  <c r="Y60" i="9"/>
  <c r="T60" i="9"/>
  <c r="U60" i="9" s="1"/>
  <c r="R60" i="9"/>
  <c r="Q60" i="9"/>
  <c r="AC59" i="9"/>
  <c r="AB59" i="9"/>
  <c r="Z59" i="9"/>
  <c r="Y59" i="9"/>
  <c r="T59" i="9"/>
  <c r="U59" i="9" s="1"/>
  <c r="R59" i="9"/>
  <c r="Q59" i="9"/>
  <c r="AC58" i="9"/>
  <c r="AB58" i="9"/>
  <c r="Z58" i="9"/>
  <c r="Y58" i="9"/>
  <c r="T58" i="9"/>
  <c r="U58" i="9" s="1"/>
  <c r="R58" i="9"/>
  <c r="Q58" i="9"/>
  <c r="AC57" i="9"/>
  <c r="AB57" i="9"/>
  <c r="Z57" i="9"/>
  <c r="Y57" i="9"/>
  <c r="T57" i="9"/>
  <c r="U57" i="9" s="1"/>
  <c r="R57" i="9"/>
  <c r="Q57" i="9"/>
  <c r="AC56" i="9"/>
  <c r="AB56" i="9"/>
  <c r="Z56" i="9"/>
  <c r="Y56" i="9"/>
  <c r="T56" i="9"/>
  <c r="U56" i="9" s="1"/>
  <c r="R56" i="9"/>
  <c r="Q56" i="9"/>
  <c r="AC55" i="9"/>
  <c r="AB55" i="9"/>
  <c r="Z55" i="9"/>
  <c r="Y55" i="9"/>
  <c r="T55" i="9"/>
  <c r="U55" i="9" s="1"/>
  <c r="R55" i="9"/>
  <c r="Q55" i="9"/>
  <c r="T63" i="4"/>
  <c r="Q56" i="4"/>
  <c r="R56" i="4"/>
  <c r="Q57" i="4"/>
  <c r="R57" i="4"/>
  <c r="Q58" i="4"/>
  <c r="R58" i="4"/>
  <c r="Q59" i="4"/>
  <c r="R59" i="4"/>
  <c r="Q60" i="4"/>
  <c r="R60" i="4"/>
  <c r="Q61" i="4"/>
  <c r="R61" i="4"/>
  <c r="Q62" i="4"/>
  <c r="R62" i="4"/>
  <c r="Q63" i="4"/>
  <c r="R63" i="4"/>
  <c r="Q64" i="4"/>
  <c r="R64" i="4"/>
  <c r="Q65" i="4"/>
  <c r="R65" i="4"/>
  <c r="Q66" i="4"/>
  <c r="R66" i="4"/>
  <c r="Q67" i="4"/>
  <c r="R67" i="4"/>
  <c r="Q68" i="4"/>
  <c r="R68" i="4"/>
  <c r="Q69" i="4"/>
  <c r="R69" i="4"/>
  <c r="Q70" i="4"/>
  <c r="R70" i="4"/>
  <c r="Q71" i="4"/>
  <c r="R71" i="4"/>
  <c r="Q72" i="4"/>
  <c r="R72" i="4"/>
  <c r="Q73" i="4"/>
  <c r="R73" i="4"/>
  <c r="Q74" i="4"/>
  <c r="R74" i="4"/>
  <c r="Q75" i="4"/>
  <c r="R75" i="4"/>
  <c r="Q76" i="4"/>
  <c r="R76" i="4"/>
  <c r="Q77" i="4"/>
  <c r="R77" i="4"/>
  <c r="Q78" i="4"/>
  <c r="R78" i="4"/>
  <c r="Q79" i="4"/>
  <c r="R79" i="4"/>
  <c r="Q80" i="4"/>
  <c r="R80" i="4"/>
  <c r="Q81" i="4"/>
  <c r="R81" i="4"/>
  <c r="Q82" i="4"/>
  <c r="R82" i="4"/>
  <c r="Q83" i="4"/>
  <c r="R83" i="4"/>
  <c r="Q84" i="4"/>
  <c r="R84" i="4"/>
  <c r="Q85" i="4"/>
  <c r="R85" i="4"/>
  <c r="Q86" i="4"/>
  <c r="R86" i="4"/>
  <c r="Q87" i="4"/>
  <c r="R87" i="4"/>
  <c r="Q88" i="4"/>
  <c r="R88" i="4"/>
  <c r="Q89" i="4"/>
  <c r="R89" i="4"/>
  <c r="Q90" i="4"/>
  <c r="R90" i="4"/>
  <c r="Q91" i="4"/>
  <c r="R91" i="4"/>
  <c r="Q92" i="4"/>
  <c r="R92" i="4"/>
  <c r="Q93" i="4"/>
  <c r="R93" i="4"/>
  <c r="Q94" i="4"/>
  <c r="R94" i="4"/>
  <c r="Q95" i="4"/>
  <c r="R95" i="4"/>
  <c r="Q96" i="4"/>
  <c r="R96" i="4"/>
  <c r="Q97" i="4"/>
  <c r="R97" i="4"/>
  <c r="Q98" i="4"/>
  <c r="R98" i="4"/>
  <c r="Q99" i="4"/>
  <c r="R99" i="4"/>
  <c r="T64" i="4"/>
  <c r="U64" i="4" s="1"/>
  <c r="T65" i="4"/>
  <c r="U65" i="4"/>
  <c r="T66" i="4"/>
  <c r="U66" i="4" s="1"/>
  <c r="T67" i="4"/>
  <c r="U67" i="4" s="1"/>
  <c r="T68" i="4"/>
  <c r="U68" i="4" s="1"/>
  <c r="T69" i="4"/>
  <c r="U69" i="4" s="1"/>
  <c r="AA66" i="4"/>
  <c r="AB65" i="4"/>
  <c r="AC65" i="4" s="1"/>
  <c r="Z65" i="4"/>
  <c r="Y65" i="4"/>
  <c r="AC64" i="4"/>
  <c r="AB64" i="4"/>
  <c r="Z64" i="4"/>
  <c r="Y64" i="4"/>
  <c r="AB63" i="4"/>
  <c r="AC63" i="4" s="1"/>
  <c r="Z63" i="4"/>
  <c r="Y63" i="4"/>
  <c r="AC62" i="4"/>
  <c r="AB62" i="4"/>
  <c r="AB61" i="4"/>
  <c r="AC61" i="4" s="1"/>
  <c r="Z61" i="4"/>
  <c r="Y61" i="4"/>
  <c r="AB60" i="4"/>
  <c r="AC60" i="4" s="1"/>
  <c r="Z60" i="4"/>
  <c r="Y60" i="4"/>
  <c r="AB59" i="4"/>
  <c r="AC59" i="4" s="1"/>
  <c r="Z59" i="4"/>
  <c r="Y59" i="4"/>
  <c r="AB58" i="4"/>
  <c r="AC58" i="4" s="1"/>
  <c r="Z58" i="4"/>
  <c r="Y58" i="4"/>
  <c r="AB57" i="4"/>
  <c r="AC57" i="4" s="1"/>
  <c r="Z57" i="4"/>
  <c r="Y57" i="4"/>
  <c r="AB56" i="4"/>
  <c r="AC56" i="4" s="1"/>
  <c r="Z56" i="4"/>
  <c r="Y56" i="4"/>
  <c r="AB55" i="4"/>
  <c r="AB66" i="4" s="1"/>
  <c r="Z55" i="4"/>
  <c r="Y55" i="4"/>
  <c r="T49" i="9"/>
  <c r="U49" i="9" s="1"/>
  <c r="R49" i="9"/>
  <c r="Q49" i="9"/>
  <c r="T48" i="9"/>
  <c r="U48" i="9" s="1"/>
  <c r="R48" i="9"/>
  <c r="Q48" i="9"/>
  <c r="T47" i="9"/>
  <c r="U47" i="9" s="1"/>
  <c r="R47" i="9"/>
  <c r="Q47" i="9"/>
  <c r="T46" i="9"/>
  <c r="U46" i="9" s="1"/>
  <c r="R46" i="9"/>
  <c r="Q46" i="9"/>
  <c r="T45" i="9"/>
  <c r="U45" i="9" s="1"/>
  <c r="R45" i="9"/>
  <c r="Q45" i="9"/>
  <c r="T44" i="9"/>
  <c r="U44" i="9" s="1"/>
  <c r="R44" i="9"/>
  <c r="Q44" i="9"/>
  <c r="T43" i="9"/>
  <c r="U43" i="9" s="1"/>
  <c r="R43" i="9"/>
  <c r="Q43" i="9"/>
  <c r="T42" i="9"/>
  <c r="U42" i="9" s="1"/>
  <c r="R42" i="9"/>
  <c r="Q42" i="9"/>
  <c r="T41" i="9"/>
  <c r="U41" i="9" s="1"/>
  <c r="R41" i="9"/>
  <c r="Q41" i="9"/>
  <c r="T40" i="9"/>
  <c r="U40" i="9" s="1"/>
  <c r="R40" i="9"/>
  <c r="Q40" i="9"/>
  <c r="T39" i="9"/>
  <c r="U39" i="9" s="1"/>
  <c r="R39" i="9"/>
  <c r="Q39" i="9"/>
  <c r="T38" i="9"/>
  <c r="U38" i="9" s="1"/>
  <c r="R38" i="9"/>
  <c r="Q38" i="9"/>
  <c r="T37" i="9"/>
  <c r="U37" i="9" s="1"/>
  <c r="R37" i="9"/>
  <c r="Q37" i="9"/>
  <c r="T36" i="9"/>
  <c r="U36" i="9" s="1"/>
  <c r="R36" i="9"/>
  <c r="Q36" i="9"/>
  <c r="P35" i="5"/>
  <c r="Q35" i="5"/>
  <c r="S35" i="5"/>
  <c r="T35" i="5" s="1"/>
  <c r="P36" i="5"/>
  <c r="Q36" i="5"/>
  <c r="S36" i="5"/>
  <c r="T36" i="5" s="1"/>
  <c r="P37" i="5"/>
  <c r="Q37" i="5"/>
  <c r="S37" i="5"/>
  <c r="T37" i="5" s="1"/>
  <c r="P38" i="5"/>
  <c r="Q38" i="5"/>
  <c r="S38" i="5"/>
  <c r="T38" i="5" s="1"/>
  <c r="P39" i="5"/>
  <c r="Q39" i="5"/>
  <c r="S39" i="5"/>
  <c r="T39" i="5" s="1"/>
  <c r="P40" i="5"/>
  <c r="Q40" i="5"/>
  <c r="S40" i="5"/>
  <c r="T40" i="5" s="1"/>
  <c r="P30" i="5"/>
  <c r="Q30" i="5"/>
  <c r="S30" i="5"/>
  <c r="T30" i="5" s="1"/>
  <c r="P31" i="5"/>
  <c r="Q31" i="5"/>
  <c r="S31" i="5"/>
  <c r="T31" i="5" s="1"/>
  <c r="P32" i="5"/>
  <c r="Q32" i="5"/>
  <c r="S32" i="5"/>
  <c r="T32" i="5" s="1"/>
  <c r="P33" i="5"/>
  <c r="Q33" i="5"/>
  <c r="S33" i="5"/>
  <c r="T33" i="5" s="1"/>
  <c r="P34" i="5"/>
  <c r="Q34" i="5"/>
  <c r="S34" i="5"/>
  <c r="T34" i="5" s="1"/>
  <c r="T89"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5" i="10"/>
  <c r="N96" i="10"/>
  <c r="N97" i="10"/>
  <c r="N98" i="10"/>
  <c r="N99" i="10"/>
  <c r="N100" i="10"/>
  <c r="N101" i="10"/>
  <c r="N102" i="10"/>
  <c r="N103" i="10"/>
  <c r="N104" i="10"/>
  <c r="N105"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N60" i="10"/>
  <c r="G60" i="10"/>
  <c r="G54"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7" i="10"/>
  <c r="F69" i="5"/>
  <c r="AC66" i="9" l="1"/>
  <c r="U100" i="9"/>
  <c r="AC62" i="9"/>
  <c r="AC66" i="4"/>
  <c r="AC55" i="4"/>
  <c r="Z140" i="10"/>
  <c r="Z112" i="10"/>
  <c r="Z138" i="10"/>
  <c r="AB138" i="10" s="1"/>
  <c r="Y61" i="10"/>
  <c r="Z61" i="10"/>
  <c r="Y62" i="10"/>
  <c r="Z62" i="10"/>
  <c r="Y63" i="10"/>
  <c r="Z63" i="10"/>
  <c r="Y64" i="10"/>
  <c r="Z64" i="10"/>
  <c r="Y65" i="10"/>
  <c r="Z65" i="10"/>
  <c r="Y66" i="10"/>
  <c r="Z66" i="10"/>
  <c r="Y67" i="10"/>
  <c r="Z67" i="10"/>
  <c r="Y68" i="10"/>
  <c r="Z68" i="10"/>
  <c r="Y69" i="10"/>
  <c r="Z69" i="10"/>
  <c r="Y70" i="10"/>
  <c r="Z70" i="10"/>
  <c r="Y71" i="10"/>
  <c r="Z71" i="10"/>
  <c r="Y72" i="10"/>
  <c r="Z72" i="10"/>
  <c r="Y73" i="10"/>
  <c r="Z73" i="10"/>
  <c r="Y74" i="10"/>
  <c r="Z74" i="10"/>
  <c r="Y75" i="10"/>
  <c r="Z75" i="10"/>
  <c r="Y76" i="10"/>
  <c r="Z76" i="10"/>
  <c r="Y77" i="10"/>
  <c r="Z77" i="10"/>
  <c r="Y78" i="10"/>
  <c r="Z78" i="10"/>
  <c r="Y79" i="10"/>
  <c r="Z79" i="10"/>
  <c r="Y80" i="10"/>
  <c r="Z80" i="10"/>
  <c r="Y81" i="10"/>
  <c r="Z81" i="10"/>
  <c r="Y82" i="10"/>
  <c r="Z82" i="10"/>
  <c r="Y83" i="10"/>
  <c r="Z83" i="10"/>
  <c r="Y84" i="10"/>
  <c r="Z84" i="10"/>
  <c r="Y85" i="10"/>
  <c r="Z85" i="10"/>
  <c r="Y86" i="10"/>
  <c r="Z86" i="10"/>
  <c r="Y87" i="10"/>
  <c r="Z87" i="10"/>
  <c r="Y88" i="10"/>
  <c r="Z88" i="10"/>
  <c r="Y89" i="10"/>
  <c r="Z89" i="10"/>
  <c r="Y90" i="10"/>
  <c r="Z90" i="10"/>
  <c r="Y91" i="10"/>
  <c r="Z91" i="10"/>
  <c r="Y92" i="10"/>
  <c r="Z92" i="10"/>
  <c r="Y93" i="10"/>
  <c r="Z93" i="10"/>
  <c r="Y94" i="10"/>
  <c r="Z94" i="10"/>
  <c r="Y95" i="10"/>
  <c r="Z95" i="10"/>
  <c r="Y96" i="10"/>
  <c r="Z96" i="10"/>
  <c r="Y97" i="10"/>
  <c r="Z97" i="10"/>
  <c r="Y98" i="10"/>
  <c r="Z98" i="10"/>
  <c r="Y99" i="10"/>
  <c r="Z99" i="10"/>
  <c r="Y100" i="10"/>
  <c r="Z100" i="10"/>
  <c r="Y101" i="10"/>
  <c r="Z101" i="10"/>
  <c r="Y102" i="10"/>
  <c r="Z102" i="10"/>
  <c r="Y103" i="10"/>
  <c r="Z103" i="10"/>
  <c r="Y104" i="10"/>
  <c r="Z104" i="10"/>
  <c r="Y105" i="10"/>
  <c r="Z105" i="10"/>
  <c r="Q61" i="10"/>
  <c r="R61" i="10"/>
  <c r="Q62" i="10"/>
  <c r="R62" i="10"/>
  <c r="Q63" i="10"/>
  <c r="R63" i="10"/>
  <c r="Q64" i="10"/>
  <c r="R64" i="10"/>
  <c r="Q65" i="10"/>
  <c r="R65" i="10"/>
  <c r="Q66" i="10"/>
  <c r="R66" i="10"/>
  <c r="Q67" i="10"/>
  <c r="R67" i="10"/>
  <c r="Q68" i="10"/>
  <c r="R68" i="10"/>
  <c r="Q69" i="10"/>
  <c r="R69" i="10"/>
  <c r="Q70" i="10"/>
  <c r="R70" i="10"/>
  <c r="Q71" i="10"/>
  <c r="R71" i="10"/>
  <c r="Q72" i="10"/>
  <c r="R72" i="10"/>
  <c r="Q73" i="10"/>
  <c r="R73" i="10"/>
  <c r="Q74" i="10"/>
  <c r="R74" i="10"/>
  <c r="Q75" i="10"/>
  <c r="R75" i="10"/>
  <c r="Q76" i="10"/>
  <c r="R76" i="10"/>
  <c r="Q77" i="10"/>
  <c r="R77" i="10"/>
  <c r="Q78" i="10"/>
  <c r="R78" i="10"/>
  <c r="Q79" i="10"/>
  <c r="R79" i="10"/>
  <c r="Q80" i="10"/>
  <c r="R80" i="10"/>
  <c r="Q81" i="10"/>
  <c r="R81" i="10"/>
  <c r="Q82" i="10"/>
  <c r="R82" i="10"/>
  <c r="Q83" i="10"/>
  <c r="R83" i="10"/>
  <c r="Q84" i="10"/>
  <c r="R84" i="10"/>
  <c r="Q85" i="10"/>
  <c r="R85" i="10"/>
  <c r="Q86" i="10"/>
  <c r="R86" i="10"/>
  <c r="Q87" i="10"/>
  <c r="R87" i="10"/>
  <c r="Q88" i="10"/>
  <c r="R88" i="10"/>
  <c r="Q89" i="10"/>
  <c r="R89" i="10"/>
  <c r="Q90" i="10"/>
  <c r="R90" i="10"/>
  <c r="Q91" i="10"/>
  <c r="R91" i="10"/>
  <c r="Q92" i="10"/>
  <c r="R92" i="10"/>
  <c r="Q93" i="10"/>
  <c r="R93" i="10"/>
  <c r="Q94" i="10"/>
  <c r="R94" i="10"/>
  <c r="Q95" i="10"/>
  <c r="R95" i="10"/>
  <c r="Q96" i="10"/>
  <c r="R96" i="10"/>
  <c r="Q97" i="10"/>
  <c r="R97" i="10"/>
  <c r="Q98" i="10"/>
  <c r="R98" i="10"/>
  <c r="Q99" i="10"/>
  <c r="R99" i="10"/>
  <c r="Q100" i="10"/>
  <c r="R100" i="10"/>
  <c r="Q101" i="10"/>
  <c r="R101" i="10"/>
  <c r="Q102" i="10"/>
  <c r="R102" i="10"/>
  <c r="Q103" i="10"/>
  <c r="R103" i="10"/>
  <c r="Q104" i="10"/>
  <c r="R104" i="10"/>
  <c r="Q105" i="10"/>
  <c r="R105" i="10"/>
  <c r="Z60" i="10"/>
  <c r="Y60" i="10"/>
  <c r="R60" i="10"/>
  <c r="Q60" i="10"/>
  <c r="Y8" i="10"/>
  <c r="Z8" i="10"/>
  <c r="Y9" i="10"/>
  <c r="Z9" i="10"/>
  <c r="Y10" i="10"/>
  <c r="Z10" i="10"/>
  <c r="Y11" i="10"/>
  <c r="Z11" i="10"/>
  <c r="Y12" i="10"/>
  <c r="Z12" i="10"/>
  <c r="Y13" i="10"/>
  <c r="Z13" i="10"/>
  <c r="Y14" i="10"/>
  <c r="Z14" i="10"/>
  <c r="Y15" i="10"/>
  <c r="Z15" i="10"/>
  <c r="Y16" i="10"/>
  <c r="Z16" i="10"/>
  <c r="Y17" i="10"/>
  <c r="Z17" i="10"/>
  <c r="Y18" i="10"/>
  <c r="Z18" i="10"/>
  <c r="Y19" i="10"/>
  <c r="Z19" i="10"/>
  <c r="Y20" i="10"/>
  <c r="Z20" i="10"/>
  <c r="Y21" i="10"/>
  <c r="Z21" i="10"/>
  <c r="Y22" i="10"/>
  <c r="Z22" i="10"/>
  <c r="Y23" i="10"/>
  <c r="Z23" i="10"/>
  <c r="Y24" i="10"/>
  <c r="Z24" i="10"/>
  <c r="Y25" i="10"/>
  <c r="Z25" i="10"/>
  <c r="Y26" i="10"/>
  <c r="Z26" i="10"/>
  <c r="Y27" i="10"/>
  <c r="Z27" i="10"/>
  <c r="Y28" i="10"/>
  <c r="Z28" i="10"/>
  <c r="Y29" i="10"/>
  <c r="Z29" i="10"/>
  <c r="Y30" i="10"/>
  <c r="Z30" i="10"/>
  <c r="Y31" i="10"/>
  <c r="Z31" i="10"/>
  <c r="Y32" i="10"/>
  <c r="Z32" i="10"/>
  <c r="Y33" i="10"/>
  <c r="Z33" i="10"/>
  <c r="Y34" i="10"/>
  <c r="Z34" i="10"/>
  <c r="Y35" i="10"/>
  <c r="Z35" i="10"/>
  <c r="Y36" i="10"/>
  <c r="Z36" i="10"/>
  <c r="Y37" i="10"/>
  <c r="Z37" i="10"/>
  <c r="Y38" i="10"/>
  <c r="Z38" i="10"/>
  <c r="Y39" i="10"/>
  <c r="Z39" i="10"/>
  <c r="Y40" i="10"/>
  <c r="Z40" i="10"/>
  <c r="Y41" i="10"/>
  <c r="Z41" i="10"/>
  <c r="Y42" i="10"/>
  <c r="Z42" i="10"/>
  <c r="Y43" i="10"/>
  <c r="Z43" i="10"/>
  <c r="Y44" i="10"/>
  <c r="Z44" i="10"/>
  <c r="Y45" i="10"/>
  <c r="Z45" i="10"/>
  <c r="Y46" i="10"/>
  <c r="Z46" i="10"/>
  <c r="Y47" i="10"/>
  <c r="Z47" i="10"/>
  <c r="Y48" i="10"/>
  <c r="Z48" i="10"/>
  <c r="Y49" i="10"/>
  <c r="Z49" i="10"/>
  <c r="Y50" i="10"/>
  <c r="Z50" i="10"/>
  <c r="Y51" i="10"/>
  <c r="Z51" i="10"/>
  <c r="Y52" i="10"/>
  <c r="Z52" i="10"/>
  <c r="Y53" i="10"/>
  <c r="Z53" i="10"/>
  <c r="Y54" i="10"/>
  <c r="Z54" i="10"/>
  <c r="Y7" i="10"/>
  <c r="Z7" i="10"/>
  <c r="R8" i="10"/>
  <c r="R9" i="10"/>
  <c r="R10" i="10"/>
  <c r="R11" i="10"/>
  <c r="R12" i="10"/>
  <c r="R13" i="10"/>
  <c r="R14" i="10"/>
  <c r="R15" i="10"/>
  <c r="R16" i="10"/>
  <c r="R17"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7" i="10"/>
  <c r="Q7" i="10"/>
  <c r="Q8" i="10"/>
  <c r="Q9" i="10"/>
  <c r="Q10" i="10"/>
  <c r="Q11" i="10"/>
  <c r="Q12" i="10"/>
  <c r="Q13" i="10"/>
  <c r="Q14" i="10"/>
  <c r="Q15" i="10"/>
  <c r="Q16" i="10"/>
  <c r="Q17" i="10"/>
  <c r="Q18" i="10"/>
  <c r="Q19" i="10"/>
  <c r="Q20" i="10"/>
  <c r="Q21" i="10"/>
  <c r="Q22" i="10"/>
  <c r="Q23" i="10"/>
  <c r="Q24" i="10"/>
  <c r="Q25" i="10"/>
  <c r="Q26" i="10"/>
  <c r="Q27" i="10"/>
  <c r="Q28" i="10"/>
  <c r="Q29" i="10"/>
  <c r="Q30" i="10"/>
  <c r="Q31" i="10"/>
  <c r="Q32" i="10"/>
  <c r="Q33" i="10"/>
  <c r="Q34" i="10"/>
  <c r="Q35" i="10"/>
  <c r="Q36" i="10"/>
  <c r="Q37" i="10"/>
  <c r="Q38" i="10"/>
  <c r="Q39" i="10"/>
  <c r="Q40" i="10"/>
  <c r="Q41" i="10"/>
  <c r="Q42" i="10"/>
  <c r="Q43" i="10"/>
  <c r="Q44" i="10"/>
  <c r="Q45" i="10"/>
  <c r="Q46" i="10"/>
  <c r="Q47" i="10"/>
  <c r="Q48" i="10"/>
  <c r="Q49" i="10"/>
  <c r="Q50" i="10"/>
  <c r="Q51" i="10"/>
  <c r="Q52" i="10"/>
  <c r="Q53" i="10"/>
  <c r="Q54" i="10"/>
  <c r="Q12" i="9"/>
  <c r="Z136" i="10" l="1"/>
  <c r="Z134" i="10"/>
  <c r="Z132" i="10"/>
  <c r="Z130" i="10"/>
  <c r="Z128" i="10"/>
  <c r="Z126" i="10"/>
  <c r="Z124" i="10"/>
  <c r="Z122" i="10"/>
  <c r="Z120" i="10"/>
  <c r="Z118" i="10"/>
  <c r="Z116" i="10"/>
  <c r="Z114" i="10"/>
  <c r="AB60" i="10"/>
  <c r="T60" i="10"/>
  <c r="AB7" i="10"/>
  <c r="T7" i="10"/>
  <c r="S64" i="5"/>
  <c r="S55" i="5"/>
  <c r="S54" i="5"/>
  <c r="AA41" i="5"/>
  <c r="AA16" i="5"/>
  <c r="AA7" i="5"/>
  <c r="S16" i="5"/>
  <c r="S7" i="5"/>
  <c r="AB25" i="9"/>
  <c r="AB26" i="9"/>
  <c r="AB27" i="9"/>
  <c r="AB28" i="9"/>
  <c r="AB29" i="9"/>
  <c r="AB30" i="9"/>
  <c r="AB31" i="9"/>
  <c r="AB32" i="9"/>
  <c r="AB33" i="9"/>
  <c r="AB34" i="9"/>
  <c r="AB35" i="9"/>
  <c r="AB36" i="9"/>
  <c r="AB37" i="9"/>
  <c r="AB38" i="9"/>
  <c r="AB39" i="9"/>
  <c r="AB40" i="9"/>
  <c r="AB41" i="9"/>
  <c r="AB42" i="9"/>
  <c r="AB43" i="9"/>
  <c r="AB44" i="9"/>
  <c r="AB45" i="9"/>
  <c r="AB46" i="9"/>
  <c r="AB47" i="9"/>
  <c r="AB48" i="9"/>
  <c r="AB49" i="9"/>
  <c r="AB24" i="9"/>
  <c r="AB7" i="9"/>
  <c r="T23" i="9"/>
  <c r="T7" i="9"/>
  <c r="T70" i="4"/>
  <c r="T55" i="4"/>
  <c r="AB24" i="4"/>
  <c r="AB7" i="4"/>
  <c r="T36" i="4"/>
  <c r="T23" i="4"/>
  <c r="T7" i="4"/>
  <c r="Y143" i="10" l="1"/>
  <c r="AA106" i="10"/>
  <c r="K106" i="10"/>
  <c r="AB105" i="10"/>
  <c r="AC105" i="10" s="1"/>
  <c r="T105" i="10"/>
  <c r="U105" i="10" s="1"/>
  <c r="AB104" i="10"/>
  <c r="AC104" i="10" s="1"/>
  <c r="T104" i="10"/>
  <c r="U104" i="10" s="1"/>
  <c r="AB103" i="10"/>
  <c r="AC103" i="10" s="1"/>
  <c r="T103" i="10"/>
  <c r="U103" i="10" s="1"/>
  <c r="AB102" i="10"/>
  <c r="AC102" i="10" s="1"/>
  <c r="T102" i="10"/>
  <c r="U102" i="10" s="1"/>
  <c r="AB101" i="10"/>
  <c r="AC101" i="10" s="1"/>
  <c r="T101" i="10"/>
  <c r="U101" i="10" s="1"/>
  <c r="AB100" i="10"/>
  <c r="AC100" i="10" s="1"/>
  <c r="T100" i="10"/>
  <c r="U100" i="10" s="1"/>
  <c r="AB99" i="10"/>
  <c r="AC99" i="10" s="1"/>
  <c r="T99" i="10"/>
  <c r="U99" i="10" s="1"/>
  <c r="AB98" i="10"/>
  <c r="AC98" i="10" s="1"/>
  <c r="T98" i="10"/>
  <c r="U98" i="10" s="1"/>
  <c r="AB97" i="10"/>
  <c r="AC97" i="10" s="1"/>
  <c r="T97" i="10"/>
  <c r="U97" i="10" s="1"/>
  <c r="AB96" i="10"/>
  <c r="AC96" i="10" s="1"/>
  <c r="T96" i="10"/>
  <c r="U96" i="10" s="1"/>
  <c r="AB95" i="10"/>
  <c r="AC95" i="10" s="1"/>
  <c r="T95" i="10"/>
  <c r="U95" i="10" s="1"/>
  <c r="AB94" i="10"/>
  <c r="AC94" i="10" s="1"/>
  <c r="T94" i="10"/>
  <c r="U94" i="10" s="1"/>
  <c r="AB93" i="10"/>
  <c r="AC93" i="10" s="1"/>
  <c r="T93" i="10"/>
  <c r="U93" i="10" s="1"/>
  <c r="AB92" i="10"/>
  <c r="AC92" i="10" s="1"/>
  <c r="T92" i="10"/>
  <c r="U92" i="10" s="1"/>
  <c r="AB91" i="10"/>
  <c r="AC91" i="10" s="1"/>
  <c r="T91" i="10"/>
  <c r="U91" i="10" s="1"/>
  <c r="AB90" i="10"/>
  <c r="AC90" i="10" s="1"/>
  <c r="T90" i="10"/>
  <c r="U90" i="10" s="1"/>
  <c r="AB89" i="10"/>
  <c r="AC89" i="10" s="1"/>
  <c r="U89" i="10"/>
  <c r="AB88" i="10"/>
  <c r="AC88" i="10" s="1"/>
  <c r="T88" i="10"/>
  <c r="U88" i="10" s="1"/>
  <c r="AB87" i="10"/>
  <c r="AC87" i="10" s="1"/>
  <c r="T87" i="10"/>
  <c r="U87" i="10" s="1"/>
  <c r="AB86" i="10"/>
  <c r="AC86" i="10" s="1"/>
  <c r="T86" i="10"/>
  <c r="U86" i="10" s="1"/>
  <c r="AB85" i="10"/>
  <c r="AC85" i="10" s="1"/>
  <c r="T85" i="10"/>
  <c r="U85" i="10" s="1"/>
  <c r="AB84" i="10"/>
  <c r="AC84" i="10" s="1"/>
  <c r="T84" i="10"/>
  <c r="U84" i="10" s="1"/>
  <c r="AB83" i="10"/>
  <c r="AC83" i="10" s="1"/>
  <c r="T83" i="10"/>
  <c r="U83" i="10" s="1"/>
  <c r="AB82" i="10"/>
  <c r="AC82" i="10" s="1"/>
  <c r="T82" i="10"/>
  <c r="U82" i="10" s="1"/>
  <c r="AB81" i="10"/>
  <c r="AC81" i="10" s="1"/>
  <c r="T81" i="10"/>
  <c r="U81" i="10" s="1"/>
  <c r="AB80" i="10"/>
  <c r="AC80" i="10" s="1"/>
  <c r="T80" i="10"/>
  <c r="U80" i="10" s="1"/>
  <c r="AB79" i="10"/>
  <c r="AC79" i="10" s="1"/>
  <c r="T79" i="10"/>
  <c r="U79" i="10" s="1"/>
  <c r="AB78" i="10"/>
  <c r="AC78" i="10" s="1"/>
  <c r="T78" i="10"/>
  <c r="U78" i="10" s="1"/>
  <c r="AB77" i="10"/>
  <c r="AC77" i="10" s="1"/>
  <c r="T77" i="10"/>
  <c r="U77" i="10" s="1"/>
  <c r="AB76" i="10"/>
  <c r="AC76" i="10" s="1"/>
  <c r="T76" i="10"/>
  <c r="U76" i="10" s="1"/>
  <c r="AB75" i="10"/>
  <c r="AC75" i="10" s="1"/>
  <c r="T75" i="10"/>
  <c r="U75" i="10" s="1"/>
  <c r="AB74" i="10"/>
  <c r="AC74" i="10" s="1"/>
  <c r="T74" i="10"/>
  <c r="U74" i="10" s="1"/>
  <c r="AB73" i="10"/>
  <c r="AC73" i="10" s="1"/>
  <c r="T73" i="10"/>
  <c r="U73" i="10" s="1"/>
  <c r="AB72" i="10"/>
  <c r="AC72" i="10" s="1"/>
  <c r="T72" i="10"/>
  <c r="U72" i="10" s="1"/>
  <c r="AB71" i="10"/>
  <c r="AC71" i="10" s="1"/>
  <c r="T71" i="10"/>
  <c r="U71" i="10" s="1"/>
  <c r="AB70" i="10"/>
  <c r="AC70" i="10" s="1"/>
  <c r="T70" i="10"/>
  <c r="U70" i="10" s="1"/>
  <c r="AB69" i="10"/>
  <c r="AC69" i="10" s="1"/>
  <c r="T69" i="10"/>
  <c r="U69" i="10" s="1"/>
  <c r="AB68" i="10"/>
  <c r="AC68" i="10" s="1"/>
  <c r="T68" i="10"/>
  <c r="U68" i="10" s="1"/>
  <c r="AB67" i="10"/>
  <c r="AC67" i="10" s="1"/>
  <c r="T67" i="10"/>
  <c r="U67" i="10" s="1"/>
  <c r="AB66" i="10"/>
  <c r="AC66" i="10" s="1"/>
  <c r="T66" i="10"/>
  <c r="U66" i="10" s="1"/>
  <c r="AB65" i="10"/>
  <c r="AC65" i="10" s="1"/>
  <c r="T65" i="10"/>
  <c r="U65" i="10" s="1"/>
  <c r="AB64" i="10"/>
  <c r="AC64" i="10" s="1"/>
  <c r="T64" i="10"/>
  <c r="U64" i="10" s="1"/>
  <c r="AB63" i="10"/>
  <c r="AC63" i="10" s="1"/>
  <c r="T63" i="10"/>
  <c r="U63" i="10" s="1"/>
  <c r="AB62" i="10"/>
  <c r="AC62" i="10" s="1"/>
  <c r="T62" i="10"/>
  <c r="U62" i="10" s="1"/>
  <c r="AB61" i="10"/>
  <c r="AC61" i="10" s="1"/>
  <c r="T61" i="10"/>
  <c r="U61" i="10" s="1"/>
  <c r="AC60" i="10"/>
  <c r="U60" i="10"/>
  <c r="AA55" i="10"/>
  <c r="K55" i="10"/>
  <c r="AB54" i="10"/>
  <c r="AC54" i="10" s="1"/>
  <c r="T54" i="10"/>
  <c r="U54" i="10" s="1"/>
  <c r="AB53" i="10"/>
  <c r="AC53" i="10" s="1"/>
  <c r="T53" i="10"/>
  <c r="U53" i="10" s="1"/>
  <c r="AB52" i="10"/>
  <c r="AC52" i="10" s="1"/>
  <c r="T52" i="10"/>
  <c r="U52" i="10" s="1"/>
  <c r="AB51" i="10"/>
  <c r="AC51" i="10" s="1"/>
  <c r="T51" i="10"/>
  <c r="U51" i="10" s="1"/>
  <c r="AB50" i="10"/>
  <c r="AC50" i="10" s="1"/>
  <c r="T50" i="10"/>
  <c r="U50" i="10" s="1"/>
  <c r="AB49" i="10"/>
  <c r="AC49" i="10" s="1"/>
  <c r="T49" i="10"/>
  <c r="U49" i="10" s="1"/>
  <c r="AB48" i="10"/>
  <c r="AC48" i="10" s="1"/>
  <c r="T48" i="10"/>
  <c r="U48" i="10" s="1"/>
  <c r="AB47" i="10"/>
  <c r="AC47" i="10" s="1"/>
  <c r="T47" i="10"/>
  <c r="U47" i="10" s="1"/>
  <c r="AB46" i="10"/>
  <c r="AC46" i="10" s="1"/>
  <c r="T46" i="10"/>
  <c r="U46" i="10" s="1"/>
  <c r="AB45" i="10"/>
  <c r="AC45" i="10" s="1"/>
  <c r="T45" i="10"/>
  <c r="U45" i="10" s="1"/>
  <c r="AB44" i="10"/>
  <c r="AC44" i="10" s="1"/>
  <c r="T44" i="10"/>
  <c r="U44" i="10" s="1"/>
  <c r="AB43" i="10"/>
  <c r="AC43" i="10" s="1"/>
  <c r="T43" i="10"/>
  <c r="U43" i="10" s="1"/>
  <c r="AB42" i="10"/>
  <c r="AC42" i="10" s="1"/>
  <c r="T42" i="10"/>
  <c r="U42" i="10" s="1"/>
  <c r="AB41" i="10"/>
  <c r="AC41" i="10" s="1"/>
  <c r="T41" i="10"/>
  <c r="U41" i="10" s="1"/>
  <c r="AB40" i="10"/>
  <c r="AC40" i="10" s="1"/>
  <c r="T40" i="10"/>
  <c r="U40" i="10" s="1"/>
  <c r="AB39" i="10"/>
  <c r="AC39" i="10" s="1"/>
  <c r="T39" i="10"/>
  <c r="U39" i="10" s="1"/>
  <c r="AB38" i="10"/>
  <c r="AC38" i="10" s="1"/>
  <c r="T38" i="10"/>
  <c r="U38" i="10" s="1"/>
  <c r="AB37" i="10"/>
  <c r="AC37" i="10" s="1"/>
  <c r="T37" i="10"/>
  <c r="U37" i="10" s="1"/>
  <c r="AB36" i="10"/>
  <c r="AC36" i="10" s="1"/>
  <c r="T36" i="10"/>
  <c r="U36" i="10" s="1"/>
  <c r="AB35" i="10"/>
  <c r="AC35" i="10" s="1"/>
  <c r="T35" i="10"/>
  <c r="U35" i="10" s="1"/>
  <c r="AB34" i="10"/>
  <c r="AC34" i="10" s="1"/>
  <c r="T34" i="10"/>
  <c r="U34" i="10" s="1"/>
  <c r="AB33" i="10"/>
  <c r="AC33" i="10" s="1"/>
  <c r="T33" i="10"/>
  <c r="U33" i="10" s="1"/>
  <c r="AB32" i="10"/>
  <c r="AC32" i="10" s="1"/>
  <c r="T32" i="10"/>
  <c r="U32" i="10" s="1"/>
  <c r="AB31" i="10"/>
  <c r="AC31" i="10" s="1"/>
  <c r="T31" i="10"/>
  <c r="U31" i="10" s="1"/>
  <c r="AB30" i="10"/>
  <c r="AC30" i="10" s="1"/>
  <c r="T30" i="10"/>
  <c r="U30" i="10" s="1"/>
  <c r="AB29" i="10"/>
  <c r="AC29" i="10" s="1"/>
  <c r="T29" i="10"/>
  <c r="U29" i="10" s="1"/>
  <c r="AB28" i="10"/>
  <c r="AC28" i="10" s="1"/>
  <c r="T28" i="10"/>
  <c r="U28" i="10" s="1"/>
  <c r="AB27" i="10"/>
  <c r="AC27" i="10" s="1"/>
  <c r="T27" i="10"/>
  <c r="U27" i="10" s="1"/>
  <c r="AB26" i="10"/>
  <c r="AC26" i="10" s="1"/>
  <c r="T26" i="10"/>
  <c r="U26" i="10" s="1"/>
  <c r="AB25" i="10"/>
  <c r="AC25" i="10" s="1"/>
  <c r="T25" i="10"/>
  <c r="U25" i="10" s="1"/>
  <c r="AB24" i="10"/>
  <c r="AC24" i="10" s="1"/>
  <c r="T24" i="10"/>
  <c r="U24" i="10" s="1"/>
  <c r="AB23" i="10"/>
  <c r="AC23" i="10" s="1"/>
  <c r="T23" i="10"/>
  <c r="U23" i="10" s="1"/>
  <c r="AB22" i="10"/>
  <c r="AC22" i="10" s="1"/>
  <c r="T22" i="10"/>
  <c r="U22" i="10" s="1"/>
  <c r="AB21" i="10"/>
  <c r="AC21" i="10" s="1"/>
  <c r="T21" i="10"/>
  <c r="U21" i="10" s="1"/>
  <c r="AB20" i="10"/>
  <c r="AC20" i="10" s="1"/>
  <c r="T20" i="10"/>
  <c r="U20" i="10" s="1"/>
  <c r="AB19" i="10"/>
  <c r="AC19" i="10" s="1"/>
  <c r="T19" i="10"/>
  <c r="U19" i="10" s="1"/>
  <c r="AB18" i="10"/>
  <c r="AC18" i="10" s="1"/>
  <c r="T18" i="10"/>
  <c r="U18" i="10" s="1"/>
  <c r="AB17" i="10"/>
  <c r="AC17" i="10" s="1"/>
  <c r="T17" i="10"/>
  <c r="U17" i="10" s="1"/>
  <c r="AB16" i="10"/>
  <c r="AC16" i="10" s="1"/>
  <c r="T16" i="10"/>
  <c r="U16" i="10" s="1"/>
  <c r="AB15" i="10"/>
  <c r="AC15" i="10" s="1"/>
  <c r="T15" i="10"/>
  <c r="U15" i="10" s="1"/>
  <c r="AB14" i="10"/>
  <c r="AC14" i="10" s="1"/>
  <c r="T14" i="10"/>
  <c r="U14" i="10" s="1"/>
  <c r="AB13" i="10"/>
  <c r="AC13" i="10" s="1"/>
  <c r="T13" i="10"/>
  <c r="U13" i="10" s="1"/>
  <c r="AB12" i="10"/>
  <c r="AC12" i="10" s="1"/>
  <c r="T12" i="10"/>
  <c r="U12" i="10" s="1"/>
  <c r="AB11" i="10"/>
  <c r="AC11" i="10" s="1"/>
  <c r="T11" i="10"/>
  <c r="U11" i="10" s="1"/>
  <c r="AB10" i="10"/>
  <c r="AC10" i="10" s="1"/>
  <c r="T10" i="10"/>
  <c r="U10" i="10" s="1"/>
  <c r="AB9" i="10"/>
  <c r="AC9" i="10" s="1"/>
  <c r="T9" i="10"/>
  <c r="U9" i="10" s="1"/>
  <c r="AB8" i="10"/>
  <c r="AC8" i="10" s="1"/>
  <c r="T8" i="10"/>
  <c r="U8" i="10" s="1"/>
  <c r="AC7" i="10"/>
  <c r="AC106" i="10" l="1"/>
  <c r="AB55" i="10"/>
  <c r="AB132" i="10"/>
  <c r="AB106" i="10"/>
  <c r="AB118" i="10"/>
  <c r="AB126" i="10"/>
  <c r="AB134" i="10"/>
  <c r="AB120" i="10"/>
  <c r="AB128" i="10"/>
  <c r="AB136" i="10"/>
  <c r="U7" i="10"/>
  <c r="AC55" i="10" s="1"/>
  <c r="AB114" i="10"/>
  <c r="AB122" i="10"/>
  <c r="AB130" i="10"/>
  <c r="AB140" i="10"/>
  <c r="AB116" i="10"/>
  <c r="AB124" i="10"/>
  <c r="AA29" i="5"/>
  <c r="AB29" i="5" s="1"/>
  <c r="Y29" i="5"/>
  <c r="X29" i="5"/>
  <c r="AA28" i="5"/>
  <c r="AB28" i="5" s="1"/>
  <c r="Y28" i="5"/>
  <c r="X28" i="5"/>
  <c r="AA27" i="5"/>
  <c r="AB27" i="5" s="1"/>
  <c r="Y27" i="5"/>
  <c r="X27" i="5"/>
  <c r="AA26" i="5"/>
  <c r="AB26" i="5" s="1"/>
  <c r="Y26" i="5"/>
  <c r="X26" i="5"/>
  <c r="P41" i="5"/>
  <c r="Q41" i="5"/>
  <c r="S41" i="5"/>
  <c r="T41" i="5" s="1"/>
  <c r="P42" i="5"/>
  <c r="Q42" i="5"/>
  <c r="S42" i="5"/>
  <c r="T42" i="5" s="1"/>
  <c r="P43" i="5"/>
  <c r="Q43" i="5"/>
  <c r="S43" i="5"/>
  <c r="T43" i="5" s="1"/>
  <c r="P44" i="5"/>
  <c r="Q44" i="5"/>
  <c r="S44" i="5"/>
  <c r="T44" i="5" s="1"/>
  <c r="P45" i="5"/>
  <c r="Q45" i="5"/>
  <c r="S45" i="5"/>
  <c r="T45" i="5" s="1"/>
  <c r="P46" i="5"/>
  <c r="Q46" i="5"/>
  <c r="S46" i="5"/>
  <c r="T46" i="5" s="1"/>
  <c r="P47" i="5"/>
  <c r="Q47" i="5"/>
  <c r="S47" i="5"/>
  <c r="T47" i="5" s="1"/>
  <c r="P48" i="5"/>
  <c r="Q48" i="5"/>
  <c r="S48" i="5"/>
  <c r="T48" i="5" s="1"/>
  <c r="P49" i="5"/>
  <c r="Q49" i="5"/>
  <c r="S49" i="5"/>
  <c r="T49" i="5" s="1"/>
  <c r="T61" i="4"/>
  <c r="U61" i="4" s="1"/>
  <c r="Z143" i="10" l="1"/>
  <c r="AB112" i="10"/>
  <c r="AB143" i="10" s="1"/>
  <c r="AC49" i="9"/>
  <c r="AC48" i="9"/>
  <c r="AC47" i="9"/>
  <c r="AC46" i="9"/>
  <c r="AC45" i="9"/>
  <c r="AC44" i="9"/>
  <c r="AC43" i="9"/>
  <c r="AC42" i="9"/>
  <c r="AC41" i="9"/>
  <c r="AC40" i="9"/>
  <c r="AC39" i="9"/>
  <c r="AC38" i="9"/>
  <c r="AC37" i="9"/>
  <c r="AC36" i="9"/>
  <c r="AC35" i="9"/>
  <c r="AC34" i="9"/>
  <c r="AC33" i="9"/>
  <c r="AC32" i="9"/>
  <c r="AC31" i="9"/>
  <c r="AC30" i="9"/>
  <c r="AC29" i="9"/>
  <c r="AC28" i="9"/>
  <c r="AC27" i="9"/>
  <c r="AC26" i="9"/>
  <c r="AC25" i="9"/>
  <c r="AC24" i="9"/>
  <c r="Z49" i="9"/>
  <c r="Y49" i="9"/>
  <c r="Z48" i="9"/>
  <c r="Y48" i="9"/>
  <c r="Z39" i="9"/>
  <c r="Y39" i="9"/>
  <c r="Z38" i="9"/>
  <c r="Y38" i="9"/>
  <c r="Z37" i="9"/>
  <c r="Y37" i="9"/>
  <c r="Z36" i="9"/>
  <c r="Y36" i="9"/>
  <c r="Z35" i="9"/>
  <c r="Y35" i="9"/>
  <c r="Z34" i="9"/>
  <c r="Y34" i="9"/>
  <c r="Z33" i="9"/>
  <c r="Y33" i="9"/>
  <c r="Z32" i="9"/>
  <c r="Y32" i="9"/>
  <c r="Z31" i="9"/>
  <c r="Y31" i="9"/>
  <c r="Z30" i="9"/>
  <c r="Y30" i="9"/>
  <c r="Z29" i="9"/>
  <c r="Y29" i="9"/>
  <c r="Z28" i="9"/>
  <c r="Y28" i="9"/>
  <c r="Z27" i="9"/>
  <c r="Y27" i="9"/>
  <c r="Z26" i="9"/>
  <c r="Y26" i="9"/>
  <c r="Z25" i="9"/>
  <c r="Y25" i="9"/>
  <c r="Z24" i="9"/>
  <c r="Y24" i="9"/>
  <c r="P17" i="5" l="1"/>
  <c r="Q17" i="5"/>
  <c r="P18" i="5"/>
  <c r="Q18" i="5"/>
  <c r="P19" i="5"/>
  <c r="Q19" i="5"/>
  <c r="P20" i="5"/>
  <c r="Q20" i="5"/>
  <c r="P21" i="5"/>
  <c r="Q21" i="5"/>
  <c r="P22" i="5"/>
  <c r="Q22" i="5"/>
  <c r="P23" i="5"/>
  <c r="Q23" i="5"/>
  <c r="P24" i="5"/>
  <c r="Q24" i="5"/>
  <c r="P25" i="5"/>
  <c r="Q25" i="5"/>
  <c r="P26" i="5"/>
  <c r="Q26" i="5"/>
  <c r="P27" i="5"/>
  <c r="Q27" i="5"/>
  <c r="P28" i="5"/>
  <c r="Q28" i="5"/>
  <c r="P29" i="5"/>
  <c r="Q29" i="5"/>
  <c r="Y12" i="9" l="1"/>
  <c r="Z12" i="9"/>
  <c r="Y13" i="9"/>
  <c r="Z13" i="9"/>
  <c r="Y14" i="9"/>
  <c r="Z14" i="9"/>
  <c r="Y15" i="9"/>
  <c r="Z15" i="9"/>
  <c r="Y16" i="9"/>
  <c r="Z16" i="9"/>
  <c r="Y17" i="9"/>
  <c r="Z17" i="9"/>
  <c r="Y18" i="9"/>
  <c r="Z18" i="9"/>
  <c r="Y19" i="9"/>
  <c r="Z19" i="9"/>
  <c r="Y12" i="4"/>
  <c r="Z12" i="4"/>
  <c r="Y13" i="4"/>
  <c r="Z13" i="4"/>
  <c r="Y14" i="4"/>
  <c r="Z14" i="4"/>
  <c r="Y15" i="4"/>
  <c r="Z15" i="4"/>
  <c r="Y16" i="4"/>
  <c r="Z16" i="4"/>
  <c r="Y17" i="4"/>
  <c r="Z17" i="4"/>
  <c r="Y18" i="4"/>
  <c r="Z18" i="4"/>
  <c r="Y19" i="4"/>
  <c r="Z19" i="4"/>
  <c r="S63" i="5"/>
  <c r="T63" i="5" s="1"/>
  <c r="M127" i="4"/>
  <c r="M128" i="4"/>
  <c r="M129" i="4"/>
  <c r="M130" i="4"/>
  <c r="M131" i="4"/>
  <c r="M132" i="4"/>
  <c r="M133" i="4"/>
  <c r="M134" i="4"/>
  <c r="M135" i="4"/>
  <c r="M136" i="4"/>
  <c r="M137" i="4"/>
  <c r="M138" i="4"/>
  <c r="M139" i="4"/>
  <c r="M140" i="4"/>
  <c r="M141" i="4"/>
  <c r="M142" i="4"/>
  <c r="M143" i="4"/>
  <c r="M144" i="4"/>
  <c r="M145" i="4"/>
  <c r="M146" i="4"/>
  <c r="M147" i="4"/>
  <c r="M148" i="4"/>
  <c r="M149" i="4"/>
  <c r="M150" i="4"/>
  <c r="G7" i="9"/>
  <c r="Y120" i="9" l="1"/>
  <c r="C3" i="5" l="1"/>
  <c r="J3" i="5"/>
  <c r="Q3" i="5"/>
  <c r="T64" i="5" l="1"/>
  <c r="S65" i="5"/>
  <c r="T65" i="5" s="1"/>
  <c r="S66" i="5"/>
  <c r="T66" i="5" s="1"/>
  <c r="S67" i="5"/>
  <c r="T67" i="5" s="1"/>
  <c r="S68" i="5"/>
  <c r="T68" i="5" s="1"/>
  <c r="S69" i="5"/>
  <c r="T69" i="5" s="1"/>
  <c r="S70" i="5"/>
  <c r="T70" i="5" s="1"/>
  <c r="S56" i="5"/>
  <c r="S57" i="5"/>
  <c r="S58" i="5"/>
  <c r="T54" i="5"/>
  <c r="AA42" i="5"/>
  <c r="AB42" i="5" s="1"/>
  <c r="AA43" i="5"/>
  <c r="AB43" i="5" s="1"/>
  <c r="AA44" i="5"/>
  <c r="AB44" i="5" s="1"/>
  <c r="AA45" i="5"/>
  <c r="AB45" i="5" s="1"/>
  <c r="AA46" i="5"/>
  <c r="AB46" i="5" s="1"/>
  <c r="AA47" i="5"/>
  <c r="AB47" i="5" s="1"/>
  <c r="AA48" i="5"/>
  <c r="AB48" i="5" s="1"/>
  <c r="AA49" i="5"/>
  <c r="AB49" i="5" s="1"/>
  <c r="AA17" i="5"/>
  <c r="AA18" i="5"/>
  <c r="AA19" i="5"/>
  <c r="AA20" i="5"/>
  <c r="AA21" i="5"/>
  <c r="AA22" i="5"/>
  <c r="AA23" i="5"/>
  <c r="AA24" i="5"/>
  <c r="AA25" i="5"/>
  <c r="AA30" i="5"/>
  <c r="AB30" i="5" s="1"/>
  <c r="AA31" i="5"/>
  <c r="AB31" i="5" s="1"/>
  <c r="AA32" i="5"/>
  <c r="AB32" i="5" s="1"/>
  <c r="AA33" i="5"/>
  <c r="AB33" i="5" s="1"/>
  <c r="AA34" i="5"/>
  <c r="AB34" i="5" s="1"/>
  <c r="AA35" i="5"/>
  <c r="AB35" i="5" s="1"/>
  <c r="AA36" i="5"/>
  <c r="AB36" i="5" s="1"/>
  <c r="Y10" i="5"/>
  <c r="AA8" i="5"/>
  <c r="AB8" i="5" s="1"/>
  <c r="AA9" i="5"/>
  <c r="AB9" i="5" s="1"/>
  <c r="AA10" i="5"/>
  <c r="AA11" i="5"/>
  <c r="AB11" i="5" s="1"/>
  <c r="S17" i="5"/>
  <c r="S18" i="5"/>
  <c r="S19" i="5"/>
  <c r="S20" i="5"/>
  <c r="S21" i="5"/>
  <c r="S22" i="5"/>
  <c r="S23" i="5"/>
  <c r="S24" i="5"/>
  <c r="S25" i="5"/>
  <c r="S26" i="5"/>
  <c r="S27" i="5"/>
  <c r="S28" i="5"/>
  <c r="S29" i="5"/>
  <c r="S8" i="5"/>
  <c r="S9" i="5"/>
  <c r="S10" i="5"/>
  <c r="S11" i="5"/>
  <c r="P67" i="5"/>
  <c r="Q67" i="5"/>
  <c r="P68" i="5"/>
  <c r="Q68" i="5"/>
  <c r="P69" i="5"/>
  <c r="Q69" i="5"/>
  <c r="L56" i="5"/>
  <c r="M56" i="5"/>
  <c r="L57" i="5"/>
  <c r="M57" i="5"/>
  <c r="L58" i="5"/>
  <c r="M58" i="5"/>
  <c r="L59" i="5"/>
  <c r="M59" i="5"/>
  <c r="L60" i="5"/>
  <c r="M60" i="5"/>
  <c r="L61" i="5"/>
  <c r="M61" i="5"/>
  <c r="L62" i="5"/>
  <c r="M62" i="5"/>
  <c r="L63" i="5"/>
  <c r="M63" i="5"/>
  <c r="L64" i="5"/>
  <c r="M64"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X92" i="5"/>
  <c r="X43" i="5"/>
  <c r="Y43" i="5"/>
  <c r="X44" i="5"/>
  <c r="Y44" i="5"/>
  <c r="X45" i="5"/>
  <c r="Y45" i="5"/>
  <c r="X46" i="5"/>
  <c r="Y46" i="5"/>
  <c r="X47" i="5"/>
  <c r="Y47" i="5"/>
  <c r="X48" i="5"/>
  <c r="Y48" i="5"/>
  <c r="X49" i="5"/>
  <c r="Y49" i="5"/>
  <c r="X31" i="5"/>
  <c r="Y31" i="5"/>
  <c r="X32" i="5"/>
  <c r="Y32" i="5"/>
  <c r="X33" i="5"/>
  <c r="Y33" i="5"/>
  <c r="X34" i="5"/>
  <c r="Y34" i="5"/>
  <c r="X35" i="5"/>
  <c r="Y35" i="5"/>
  <c r="X36" i="5"/>
  <c r="Y36" i="5"/>
  <c r="X10" i="5"/>
  <c r="X11" i="5"/>
  <c r="Y11" i="5"/>
  <c r="Z12" i="5"/>
  <c r="AB10" i="5"/>
  <c r="Y9" i="5"/>
  <c r="X9" i="5"/>
  <c r="Y8" i="5"/>
  <c r="X8" i="5"/>
  <c r="Y7" i="5"/>
  <c r="X7"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8" i="5"/>
  <c r="M8" i="5"/>
  <c r="L9" i="5"/>
  <c r="M9" i="5"/>
  <c r="M24" i="5"/>
  <c r="J24" i="5"/>
  <c r="M7" i="5"/>
  <c r="L7" i="5"/>
  <c r="AB8" i="9"/>
  <c r="AB9" i="9"/>
  <c r="AB10" i="9"/>
  <c r="AB11" i="9"/>
  <c r="AB12" i="9"/>
  <c r="AB13" i="9"/>
  <c r="AB14" i="9"/>
  <c r="AB15" i="9"/>
  <c r="AB16" i="9"/>
  <c r="AB17" i="9"/>
  <c r="AB18" i="9"/>
  <c r="AB19" i="9"/>
  <c r="T24" i="9"/>
  <c r="T25" i="9"/>
  <c r="T26" i="9"/>
  <c r="T27" i="9"/>
  <c r="T28" i="9"/>
  <c r="T29" i="9"/>
  <c r="T30" i="9"/>
  <c r="T31" i="9"/>
  <c r="T8" i="9"/>
  <c r="T9" i="9"/>
  <c r="T10" i="9"/>
  <c r="T11" i="9"/>
  <c r="T12" i="9"/>
  <c r="T13" i="9"/>
  <c r="T14" i="9"/>
  <c r="T15" i="9"/>
  <c r="T16" i="9"/>
  <c r="T17" i="9"/>
  <c r="T18" i="9"/>
  <c r="F106" i="4"/>
  <c r="F107" i="4"/>
  <c r="F108" i="4"/>
  <c r="F109" i="4"/>
  <c r="F110" i="4"/>
  <c r="F111" i="4"/>
  <c r="F112" i="4"/>
  <c r="F113" i="4"/>
  <c r="F114" i="4"/>
  <c r="F115" i="4"/>
  <c r="F116" i="4"/>
  <c r="F117" i="4"/>
  <c r="F118" i="4"/>
  <c r="F105" i="4"/>
  <c r="M126" i="4"/>
  <c r="K150" i="9"/>
  <c r="N149" i="9"/>
  <c r="G149" i="9"/>
  <c r="N148" i="9"/>
  <c r="G148" i="9"/>
  <c r="N147" i="9"/>
  <c r="G147" i="9"/>
  <c r="N146" i="9"/>
  <c r="G146" i="9"/>
  <c r="N145" i="9"/>
  <c r="G145" i="9"/>
  <c r="N144" i="9"/>
  <c r="G144" i="9"/>
  <c r="N143" i="9"/>
  <c r="G143" i="9"/>
  <c r="N142" i="9"/>
  <c r="G142" i="9"/>
  <c r="N141" i="9"/>
  <c r="G141" i="9"/>
  <c r="N140" i="9"/>
  <c r="G140" i="9"/>
  <c r="N139" i="9"/>
  <c r="G139" i="9"/>
  <c r="N138" i="9"/>
  <c r="G138" i="9"/>
  <c r="N137" i="9"/>
  <c r="G137" i="9"/>
  <c r="N136" i="9"/>
  <c r="G136" i="9"/>
  <c r="N135" i="9"/>
  <c r="G135" i="9"/>
  <c r="N134" i="9"/>
  <c r="G134" i="9"/>
  <c r="N133" i="9"/>
  <c r="G133" i="9"/>
  <c r="N132" i="9"/>
  <c r="G132" i="9"/>
  <c r="N131" i="9"/>
  <c r="G131" i="9"/>
  <c r="N130" i="9"/>
  <c r="G130" i="9"/>
  <c r="N129" i="9"/>
  <c r="G129" i="9"/>
  <c r="N128" i="9"/>
  <c r="G128" i="9"/>
  <c r="N127" i="9"/>
  <c r="G127" i="9"/>
  <c r="N126" i="9"/>
  <c r="G126" i="9"/>
  <c r="N125" i="9"/>
  <c r="G125" i="9"/>
  <c r="N124" i="9"/>
  <c r="G124" i="9"/>
  <c r="N123" i="9"/>
  <c r="G123" i="9"/>
  <c r="N122" i="9"/>
  <c r="G122" i="9"/>
  <c r="N121" i="9"/>
  <c r="G121" i="9"/>
  <c r="N120" i="9"/>
  <c r="G120" i="9"/>
  <c r="N119" i="9"/>
  <c r="G119" i="9"/>
  <c r="N118" i="9"/>
  <c r="G118" i="9"/>
  <c r="N117" i="9"/>
  <c r="G117" i="9"/>
  <c r="N116" i="9"/>
  <c r="G116" i="9"/>
  <c r="N115" i="9"/>
  <c r="G115" i="9"/>
  <c r="N114" i="9"/>
  <c r="G114" i="9"/>
  <c r="N113" i="9"/>
  <c r="G113" i="9"/>
  <c r="N112" i="9"/>
  <c r="G112" i="9"/>
  <c r="N111" i="9"/>
  <c r="G111" i="9"/>
  <c r="N110" i="9"/>
  <c r="G110" i="9"/>
  <c r="N109" i="9"/>
  <c r="G109" i="9"/>
  <c r="N108" i="9"/>
  <c r="G108" i="9"/>
  <c r="N107" i="9"/>
  <c r="G107" i="9"/>
  <c r="N106" i="9"/>
  <c r="G106" i="9"/>
  <c r="N105" i="9"/>
  <c r="G105" i="9"/>
  <c r="N104" i="9"/>
  <c r="G104" i="9"/>
  <c r="N82" i="9"/>
  <c r="N83" i="9"/>
  <c r="N84" i="9"/>
  <c r="N85" i="9"/>
  <c r="N86" i="9"/>
  <c r="N87" i="9"/>
  <c r="N88" i="9"/>
  <c r="N89" i="9"/>
  <c r="N90" i="9"/>
  <c r="N91" i="9"/>
  <c r="N92" i="9"/>
  <c r="N93" i="9"/>
  <c r="N94" i="9"/>
  <c r="N95" i="9"/>
  <c r="N96" i="9"/>
  <c r="N97" i="9"/>
  <c r="N98" i="9"/>
  <c r="N99" i="9"/>
  <c r="G82" i="9"/>
  <c r="G83" i="9"/>
  <c r="G84" i="9"/>
  <c r="G85" i="9"/>
  <c r="G86" i="9"/>
  <c r="G87" i="9"/>
  <c r="G88" i="9"/>
  <c r="G89" i="9"/>
  <c r="G90" i="9"/>
  <c r="G91" i="9"/>
  <c r="G92" i="9"/>
  <c r="G93" i="9"/>
  <c r="G94" i="9"/>
  <c r="G95" i="9"/>
  <c r="G96" i="9"/>
  <c r="G97" i="9"/>
  <c r="G98" i="9"/>
  <c r="G99" i="9"/>
  <c r="K100" i="9"/>
  <c r="N81" i="9"/>
  <c r="G81" i="9"/>
  <c r="N80" i="9"/>
  <c r="G80" i="9"/>
  <c r="N79" i="9"/>
  <c r="G79" i="9"/>
  <c r="N78" i="9"/>
  <c r="G78" i="9"/>
  <c r="N77" i="9"/>
  <c r="G77" i="9"/>
  <c r="N76" i="9"/>
  <c r="G76" i="9"/>
  <c r="N75" i="9"/>
  <c r="G75" i="9"/>
  <c r="N74" i="9"/>
  <c r="G74" i="9"/>
  <c r="N73" i="9"/>
  <c r="G73" i="9"/>
  <c r="N72" i="9"/>
  <c r="G72" i="9"/>
  <c r="N71" i="9"/>
  <c r="G71" i="9"/>
  <c r="N70" i="9"/>
  <c r="G70" i="9"/>
  <c r="N69" i="9"/>
  <c r="G69" i="9"/>
  <c r="N68" i="9"/>
  <c r="G68" i="9"/>
  <c r="N67" i="9"/>
  <c r="G67" i="9"/>
  <c r="N66" i="9"/>
  <c r="G66" i="9"/>
  <c r="N65" i="9"/>
  <c r="G65" i="9"/>
  <c r="N64" i="9"/>
  <c r="G64" i="9"/>
  <c r="N63" i="9"/>
  <c r="G63" i="9"/>
  <c r="N62" i="9"/>
  <c r="G62" i="9"/>
  <c r="N61" i="9"/>
  <c r="G61" i="9"/>
  <c r="N60" i="9"/>
  <c r="G60" i="9"/>
  <c r="N59" i="9"/>
  <c r="G59" i="9"/>
  <c r="N58" i="9"/>
  <c r="G58" i="9"/>
  <c r="N57" i="9"/>
  <c r="G57" i="9"/>
  <c r="N56" i="9"/>
  <c r="G56" i="9"/>
  <c r="N55" i="9"/>
  <c r="G55" i="9"/>
  <c r="N54" i="9"/>
  <c r="G54" i="9"/>
  <c r="AA12" i="5" l="1"/>
  <c r="AB12" i="5" s="1"/>
  <c r="AB7" i="5"/>
  <c r="AA50" i="9" l="1"/>
  <c r="S50" i="9"/>
  <c r="K50" i="9"/>
  <c r="N49" i="9"/>
  <c r="G49" i="9"/>
  <c r="N48" i="9"/>
  <c r="G48" i="9"/>
  <c r="N47" i="9"/>
  <c r="G47" i="9"/>
  <c r="N46" i="9"/>
  <c r="G46" i="9"/>
  <c r="N45" i="9"/>
  <c r="G45" i="9"/>
  <c r="N44" i="9"/>
  <c r="G44" i="9"/>
  <c r="N43" i="9"/>
  <c r="G43" i="9"/>
  <c r="N42" i="9"/>
  <c r="G42" i="9"/>
  <c r="N41" i="9"/>
  <c r="G41" i="9"/>
  <c r="N40" i="9"/>
  <c r="G40" i="9"/>
  <c r="N39" i="9"/>
  <c r="G39" i="9"/>
  <c r="N38" i="9"/>
  <c r="G38" i="9"/>
  <c r="N37" i="9"/>
  <c r="G37" i="9"/>
  <c r="N36" i="9"/>
  <c r="G36" i="9"/>
  <c r="N35" i="9"/>
  <c r="G35" i="9"/>
  <c r="N34" i="9"/>
  <c r="G34" i="9"/>
  <c r="N33" i="9"/>
  <c r="G33" i="9"/>
  <c r="S32" i="9"/>
  <c r="N32" i="9"/>
  <c r="G32" i="9"/>
  <c r="U31" i="9"/>
  <c r="R31" i="9"/>
  <c r="Q31" i="9"/>
  <c r="N31" i="9"/>
  <c r="G31" i="9"/>
  <c r="U30" i="9"/>
  <c r="R30" i="9"/>
  <c r="Q30" i="9"/>
  <c r="N30" i="9"/>
  <c r="G30" i="9"/>
  <c r="U29" i="9"/>
  <c r="R29" i="9"/>
  <c r="Q29" i="9"/>
  <c r="N29" i="9"/>
  <c r="G29" i="9"/>
  <c r="U28" i="9"/>
  <c r="R28" i="9"/>
  <c r="Q28" i="9"/>
  <c r="N28" i="9"/>
  <c r="G28" i="9"/>
  <c r="U27" i="9"/>
  <c r="R27" i="9"/>
  <c r="Q27" i="9"/>
  <c r="N27" i="9"/>
  <c r="G27" i="9"/>
  <c r="U26" i="9"/>
  <c r="R26" i="9"/>
  <c r="Q26" i="9"/>
  <c r="N26" i="9"/>
  <c r="G26" i="9"/>
  <c r="U25" i="9"/>
  <c r="R25" i="9"/>
  <c r="Q25" i="9"/>
  <c r="N25" i="9"/>
  <c r="G25" i="9"/>
  <c r="U24" i="9"/>
  <c r="R24" i="9"/>
  <c r="Q24" i="9"/>
  <c r="N24" i="9"/>
  <c r="G24" i="9"/>
  <c r="T32" i="9"/>
  <c r="R23" i="9"/>
  <c r="Q23" i="9"/>
  <c r="N23" i="9"/>
  <c r="G23" i="9"/>
  <c r="N22" i="9"/>
  <c r="G22" i="9"/>
  <c r="N21" i="9"/>
  <c r="G21" i="9"/>
  <c r="AA20" i="9"/>
  <c r="N20" i="9"/>
  <c r="G20" i="9"/>
  <c r="AC19" i="9"/>
  <c r="S19" i="9"/>
  <c r="N19" i="9"/>
  <c r="G19" i="9"/>
  <c r="AC18" i="9"/>
  <c r="U18" i="9"/>
  <c r="R18" i="9"/>
  <c r="Q18" i="9"/>
  <c r="N18" i="9"/>
  <c r="G18" i="9"/>
  <c r="AC17" i="9"/>
  <c r="U17" i="9"/>
  <c r="R17" i="9"/>
  <c r="Q17" i="9"/>
  <c r="N17" i="9"/>
  <c r="G17" i="9"/>
  <c r="AC16" i="9"/>
  <c r="U16" i="9"/>
  <c r="R16" i="9"/>
  <c r="Q16" i="9"/>
  <c r="N16" i="9"/>
  <c r="G16" i="9"/>
  <c r="AC15" i="9"/>
  <c r="U15" i="9"/>
  <c r="R15" i="9"/>
  <c r="Q15" i="9"/>
  <c r="N15" i="9"/>
  <c r="G15" i="9"/>
  <c r="AC14" i="9"/>
  <c r="U14" i="9"/>
  <c r="R14" i="9"/>
  <c r="Q14" i="9"/>
  <c r="N14" i="9"/>
  <c r="G14" i="9"/>
  <c r="AC13" i="9"/>
  <c r="U13" i="9"/>
  <c r="R13" i="9"/>
  <c r="Q13" i="9"/>
  <c r="N13" i="9"/>
  <c r="G13" i="9"/>
  <c r="AC12" i="9"/>
  <c r="U12" i="9"/>
  <c r="R12" i="9"/>
  <c r="N12" i="9"/>
  <c r="G12" i="9"/>
  <c r="AC11" i="9"/>
  <c r="Z11" i="9"/>
  <c r="Y11" i="9"/>
  <c r="U11" i="9"/>
  <c r="R11" i="9"/>
  <c r="Q11" i="9"/>
  <c r="N11" i="9"/>
  <c r="G11" i="9"/>
  <c r="AC10" i="9"/>
  <c r="Z10" i="9"/>
  <c r="Y10" i="9"/>
  <c r="U10" i="9"/>
  <c r="R10" i="9"/>
  <c r="Q10" i="9"/>
  <c r="N10" i="9"/>
  <c r="G10" i="9"/>
  <c r="AC9" i="9"/>
  <c r="Z9" i="9"/>
  <c r="Y9" i="9"/>
  <c r="U9" i="9"/>
  <c r="R9" i="9"/>
  <c r="Q9" i="9"/>
  <c r="N9" i="9"/>
  <c r="G9" i="9"/>
  <c r="AC8" i="9"/>
  <c r="Z8" i="9"/>
  <c r="Y8" i="9"/>
  <c r="U8" i="9"/>
  <c r="R8" i="9"/>
  <c r="Q8" i="9"/>
  <c r="N8" i="9"/>
  <c r="G8" i="9"/>
  <c r="AC7" i="9"/>
  <c r="Z7" i="9"/>
  <c r="Y7" i="9"/>
  <c r="U7" i="9"/>
  <c r="R7" i="9"/>
  <c r="Q7" i="9"/>
  <c r="N7" i="9"/>
  <c r="Z115" i="9" l="1"/>
  <c r="AB115" i="9" s="1"/>
  <c r="Z113" i="9"/>
  <c r="AB113" i="9" s="1"/>
  <c r="Z107" i="9"/>
  <c r="AB107" i="9" s="1"/>
  <c r="Z117" i="9"/>
  <c r="AB117" i="9" s="1"/>
  <c r="Z111" i="9"/>
  <c r="AB111" i="9" s="1"/>
  <c r="Z109" i="9"/>
  <c r="AB109" i="9" s="1"/>
  <c r="Z105" i="9"/>
  <c r="T50" i="9"/>
  <c r="U50" i="9" s="1"/>
  <c r="AB50" i="9"/>
  <c r="AC50" i="9" s="1"/>
  <c r="T19" i="9"/>
  <c r="U19" i="9" s="1"/>
  <c r="AB20" i="9"/>
  <c r="AC20" i="9" s="1"/>
  <c r="U32" i="9"/>
  <c r="U23" i="9"/>
  <c r="Z120" i="9" l="1"/>
  <c r="AB105" i="9"/>
  <c r="AB120" i="9" s="1"/>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56" i="4"/>
  <c r="T57" i="4"/>
  <c r="T58" i="4"/>
  <c r="T59" i="4"/>
  <c r="T60" i="4"/>
  <c r="T62"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8" i="4"/>
  <c r="AB9" i="4"/>
  <c r="AB10" i="4"/>
  <c r="AB11" i="4"/>
  <c r="AB12" i="4"/>
  <c r="AB13" i="4"/>
  <c r="AB14" i="4"/>
  <c r="AB15" i="4"/>
  <c r="AB16" i="4"/>
  <c r="AB17" i="4"/>
  <c r="AB18" i="4"/>
  <c r="AB19" i="4"/>
  <c r="T37" i="4"/>
  <c r="T38" i="4"/>
  <c r="T39" i="4"/>
  <c r="T40" i="4"/>
  <c r="T41" i="4"/>
  <c r="T42" i="4"/>
  <c r="T43" i="4"/>
  <c r="T44" i="4"/>
  <c r="T45" i="4"/>
  <c r="T46" i="4"/>
  <c r="T47" i="4"/>
  <c r="T48" i="4"/>
  <c r="T49" i="4"/>
  <c r="T24" i="4"/>
  <c r="T25" i="4"/>
  <c r="T26" i="4"/>
  <c r="T27" i="4"/>
  <c r="T28" i="4"/>
  <c r="T29" i="4"/>
  <c r="T30" i="4"/>
  <c r="T31" i="4"/>
  <c r="T8" i="4"/>
  <c r="T9" i="4"/>
  <c r="T10" i="4"/>
  <c r="T11" i="4"/>
  <c r="T12" i="4"/>
  <c r="T13" i="4"/>
  <c r="T14" i="4"/>
  <c r="T15" i="4"/>
  <c r="T16" i="4"/>
  <c r="T17" i="4"/>
  <c r="T18" i="4"/>
  <c r="N127" i="4"/>
  <c r="N128" i="4"/>
  <c r="N129" i="4"/>
  <c r="N130" i="4"/>
  <c r="N131" i="4"/>
  <c r="N132" i="4"/>
  <c r="N133" i="4"/>
  <c r="N134" i="4"/>
  <c r="N135" i="4"/>
  <c r="N136" i="4"/>
  <c r="N137" i="4"/>
  <c r="N138" i="4"/>
  <c r="N139" i="4"/>
  <c r="N140" i="4"/>
  <c r="N141" i="4"/>
  <c r="N142" i="4"/>
  <c r="N143" i="4"/>
  <c r="N144" i="4"/>
  <c r="N145" i="4"/>
  <c r="N146" i="4"/>
  <c r="N147" i="4"/>
  <c r="N148" i="4"/>
  <c r="N149" i="4"/>
  <c r="N150" i="4"/>
  <c r="N106" i="4"/>
  <c r="N107" i="4"/>
  <c r="N108" i="4"/>
  <c r="N109" i="4"/>
  <c r="N110" i="4"/>
  <c r="N111" i="4"/>
  <c r="N112" i="4"/>
  <c r="N113" i="4"/>
  <c r="N114" i="4"/>
  <c r="N115" i="4"/>
  <c r="N116" i="4"/>
  <c r="N117" i="4"/>
  <c r="N118" i="4"/>
  <c r="N119" i="4"/>
  <c r="N120" i="4"/>
  <c r="N121" i="4"/>
  <c r="N122" i="4"/>
  <c r="AC40" i="4" l="1"/>
  <c r="AC41" i="4"/>
  <c r="AC42" i="4"/>
  <c r="AC43" i="4"/>
  <c r="AC44" i="4"/>
  <c r="AC45" i="4"/>
  <c r="AC46" i="4"/>
  <c r="AC47" i="4"/>
  <c r="AC48" i="4"/>
  <c r="AC49" i="4"/>
  <c r="U56" i="4"/>
  <c r="U57" i="4"/>
  <c r="U58" i="4"/>
  <c r="U59" i="4"/>
  <c r="U60" i="4"/>
  <c r="U62" i="4"/>
  <c r="U63" i="4"/>
  <c r="U81" i="4"/>
  <c r="U82" i="4"/>
  <c r="U83" i="4"/>
  <c r="U84" i="4"/>
  <c r="U85" i="4"/>
  <c r="U86" i="4"/>
  <c r="U87" i="4"/>
  <c r="U88" i="4"/>
  <c r="U89" i="4"/>
  <c r="U90" i="4"/>
  <c r="U91" i="4"/>
  <c r="U92" i="4"/>
  <c r="U93" i="4"/>
  <c r="U94" i="4"/>
  <c r="U95" i="4"/>
  <c r="U96" i="4"/>
  <c r="U97" i="4"/>
  <c r="U98" i="4"/>
  <c r="U99" i="4"/>
  <c r="G118" i="4"/>
  <c r="D118" i="4"/>
  <c r="G117" i="4"/>
  <c r="G116" i="4"/>
  <c r="G115" i="4"/>
  <c r="G114" i="4"/>
  <c r="G113" i="4"/>
  <c r="G112" i="4"/>
  <c r="G111" i="4"/>
  <c r="G110" i="4"/>
  <c r="G109" i="4"/>
  <c r="G108" i="4"/>
  <c r="G107" i="4"/>
  <c r="G106" i="4"/>
  <c r="G105" i="4"/>
  <c r="Y120" i="4"/>
  <c r="AA20" i="4"/>
  <c r="Z11" i="4"/>
  <c r="Y11" i="4"/>
  <c r="Z10" i="4"/>
  <c r="Y10" i="4"/>
  <c r="Z9" i="4"/>
  <c r="Y9" i="4"/>
  <c r="Z8" i="4"/>
  <c r="Y8" i="4"/>
  <c r="Z7" i="4"/>
  <c r="Y7" i="4"/>
  <c r="Q8" i="4"/>
  <c r="R8" i="4"/>
  <c r="Q9" i="4"/>
  <c r="R9" i="4"/>
  <c r="Q10" i="4"/>
  <c r="R10" i="4"/>
  <c r="Q11" i="4"/>
  <c r="R11" i="4"/>
  <c r="Q12" i="4"/>
  <c r="R12" i="4"/>
  <c r="Q13" i="4"/>
  <c r="R13" i="4"/>
  <c r="Q14" i="4"/>
  <c r="R14" i="4"/>
  <c r="Q15" i="4"/>
  <c r="R15" i="4"/>
  <c r="Q16" i="4"/>
  <c r="R16" i="4"/>
  <c r="Q17" i="4"/>
  <c r="R17" i="4"/>
  <c r="Q18" i="4"/>
  <c r="R18" i="4"/>
  <c r="R7" i="4"/>
  <c r="Q7" i="4"/>
  <c r="S32" i="4"/>
  <c r="U31" i="4"/>
  <c r="R31" i="4"/>
  <c r="Q31" i="4"/>
  <c r="U30" i="4"/>
  <c r="R30" i="4"/>
  <c r="Q30" i="4"/>
  <c r="U29" i="4"/>
  <c r="R29" i="4"/>
  <c r="Q29" i="4"/>
  <c r="U28" i="4"/>
  <c r="R28" i="4"/>
  <c r="Q28" i="4"/>
  <c r="U27" i="4"/>
  <c r="R27" i="4"/>
  <c r="Q27" i="4"/>
  <c r="U26" i="4"/>
  <c r="R26" i="4"/>
  <c r="Q26" i="4"/>
  <c r="U25" i="4"/>
  <c r="R25" i="4"/>
  <c r="Q25" i="4"/>
  <c r="U24" i="4"/>
  <c r="R24" i="4"/>
  <c r="Q24" i="4"/>
  <c r="R23" i="4"/>
  <c r="Q23" i="4"/>
  <c r="T32" i="4" l="1"/>
  <c r="U32" i="4" s="1"/>
  <c r="U23" i="4"/>
  <c r="L29" i="5" l="1"/>
  <c r="L30"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L55" i="5"/>
  <c r="E55" i="5"/>
  <c r="E56" i="5"/>
  <c r="E57" i="5"/>
  <c r="E58" i="5"/>
  <c r="E59" i="5"/>
  <c r="E60" i="5"/>
  <c r="E61" i="5"/>
  <c r="E62" i="5"/>
  <c r="E63" i="5"/>
  <c r="E64" i="5"/>
  <c r="L28" i="5"/>
  <c r="E18" i="5"/>
  <c r="E69" i="5"/>
  <c r="L54" i="5"/>
  <c r="L69" i="5"/>
  <c r="E54" i="5"/>
  <c r="E8" i="5"/>
  <c r="E9" i="5"/>
  <c r="E10" i="5"/>
  <c r="E11" i="5"/>
  <c r="E12" i="5"/>
  <c r="E13" i="5"/>
  <c r="E7" i="5"/>
  <c r="R55" i="4" l="1"/>
  <c r="Q55" i="4"/>
  <c r="R49" i="4"/>
  <c r="Q49" i="4"/>
  <c r="R48" i="4"/>
  <c r="Q48" i="4"/>
  <c r="R47" i="4"/>
  <c r="Q47" i="4"/>
  <c r="R46" i="4"/>
  <c r="Q46" i="4"/>
  <c r="R45" i="4"/>
  <c r="Q45" i="4"/>
  <c r="R44" i="4"/>
  <c r="Q44" i="4"/>
  <c r="R43" i="4"/>
  <c r="Q43" i="4"/>
  <c r="R42" i="4"/>
  <c r="Q42" i="4"/>
  <c r="R41" i="4"/>
  <c r="Q41" i="4"/>
  <c r="R40" i="4"/>
  <c r="Q40" i="4"/>
  <c r="R39" i="4"/>
  <c r="Q39" i="4"/>
  <c r="R38" i="4"/>
  <c r="Q38" i="4"/>
  <c r="R37" i="4"/>
  <c r="Q37" i="4"/>
  <c r="R36" i="4"/>
  <c r="Q36" i="4"/>
  <c r="Z49" i="4"/>
  <c r="Y49" i="4"/>
  <c r="Z48" i="4"/>
  <c r="Y48" i="4"/>
  <c r="Z39" i="4"/>
  <c r="Y39" i="4"/>
  <c r="Z38" i="4"/>
  <c r="Y38" i="4"/>
  <c r="Z37" i="4"/>
  <c r="Y37" i="4"/>
  <c r="Z36" i="4"/>
  <c r="Y36" i="4"/>
  <c r="Z35" i="4"/>
  <c r="Y35" i="4"/>
  <c r="Z34" i="4"/>
  <c r="Y34" i="4"/>
  <c r="Z33" i="4"/>
  <c r="Y33" i="4"/>
  <c r="Z32" i="4"/>
  <c r="Y32" i="4"/>
  <c r="Z31" i="4"/>
  <c r="Y31" i="4"/>
  <c r="Z30" i="4"/>
  <c r="Y30" i="4"/>
  <c r="Z29" i="4"/>
  <c r="Y29" i="4"/>
  <c r="Z28" i="4"/>
  <c r="Y28" i="4"/>
  <c r="Z27" i="4"/>
  <c r="Y27" i="4"/>
  <c r="Z26" i="4"/>
  <c r="Y26" i="4"/>
  <c r="Z25" i="4"/>
  <c r="Y25" i="4"/>
  <c r="Z24" i="4"/>
  <c r="Y24" i="4"/>
  <c r="P55" i="5"/>
  <c r="Q55" i="5"/>
  <c r="P56" i="5"/>
  <c r="Q56" i="5"/>
  <c r="P57" i="5"/>
  <c r="Q57" i="5"/>
  <c r="P58" i="5"/>
  <c r="Q58" i="5"/>
  <c r="X42" i="5"/>
  <c r="Y42" i="5"/>
  <c r="P64" i="5"/>
  <c r="Q64" i="5"/>
  <c r="P65" i="5"/>
  <c r="Q65" i="5"/>
  <c r="P66" i="5"/>
  <c r="Q66" i="5"/>
  <c r="P70" i="5"/>
  <c r="Q70" i="5"/>
  <c r="X17" i="5"/>
  <c r="Y17" i="5"/>
  <c r="X18" i="5"/>
  <c r="Y18" i="5"/>
  <c r="X19" i="5"/>
  <c r="Y19" i="5"/>
  <c r="X20" i="5"/>
  <c r="Y20" i="5"/>
  <c r="X21" i="5"/>
  <c r="Y21" i="5"/>
  <c r="X22" i="5"/>
  <c r="Y22" i="5"/>
  <c r="X23" i="5"/>
  <c r="Y23" i="5"/>
  <c r="X24" i="5"/>
  <c r="Y24" i="5"/>
  <c r="X25" i="5"/>
  <c r="Y25" i="5"/>
  <c r="X30" i="5"/>
  <c r="Y30" i="5"/>
  <c r="P8" i="5"/>
  <c r="Q8" i="5"/>
  <c r="P9" i="5"/>
  <c r="Q9" i="5"/>
  <c r="P10" i="5"/>
  <c r="Q10" i="5"/>
  <c r="P11" i="5"/>
  <c r="Q11" i="5"/>
  <c r="Q16" i="5"/>
  <c r="P16" i="5"/>
  <c r="Q54" i="5"/>
  <c r="P54" i="5"/>
  <c r="Y41" i="5"/>
  <c r="X41" i="5"/>
  <c r="Q63" i="5"/>
  <c r="P63" i="5"/>
  <c r="Y16" i="5"/>
  <c r="X16" i="5"/>
  <c r="Q7" i="5"/>
  <c r="P7" i="5"/>
  <c r="U100" i="4" l="1"/>
  <c r="T58" i="5"/>
  <c r="T57" i="5"/>
  <c r="M55" i="5"/>
  <c r="M65" i="5"/>
  <c r="T11" i="5"/>
  <c r="T10" i="5"/>
  <c r="F10" i="5"/>
  <c r="F11" i="5"/>
  <c r="F12" i="5"/>
  <c r="F13" i="5"/>
  <c r="F14" i="5"/>
  <c r="S71" i="5" l="1"/>
  <c r="AC39" i="4" l="1"/>
  <c r="AC38" i="4"/>
  <c r="AC37" i="4"/>
  <c r="K150" i="4"/>
  <c r="K122" i="4"/>
  <c r="D150" i="4"/>
  <c r="K100" i="4"/>
  <c r="D100" i="4"/>
  <c r="U49" i="4"/>
  <c r="U48" i="4"/>
  <c r="U47" i="4"/>
  <c r="U46" i="4"/>
  <c r="U45" i="4"/>
  <c r="U44" i="4"/>
  <c r="U43" i="4"/>
  <c r="U42" i="4"/>
  <c r="U41" i="4"/>
  <c r="U40" i="4"/>
  <c r="U39" i="4"/>
  <c r="U38" i="4"/>
  <c r="U37"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K50"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56" i="4"/>
  <c r="G56" i="4"/>
  <c r="G55"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F42" i="5"/>
  <c r="F43" i="5"/>
  <c r="F44" i="5"/>
  <c r="F45" i="5"/>
  <c r="F46" i="5"/>
  <c r="T56" i="5"/>
  <c r="T55" i="5"/>
  <c r="M54" i="5"/>
  <c r="F56" i="5"/>
  <c r="F57" i="5"/>
  <c r="F58" i="5"/>
  <c r="F59" i="5"/>
  <c r="F60" i="5"/>
  <c r="F61" i="5"/>
  <c r="F62" i="5"/>
  <c r="F63" i="5"/>
  <c r="F64" i="5"/>
  <c r="F55"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L100" i="5"/>
  <c r="J65" i="5" l="1"/>
  <c r="M69" i="5" l="1"/>
  <c r="F47" i="5"/>
  <c r="F48" i="5"/>
  <c r="F8" i="5" l="1"/>
  <c r="F9" i="5"/>
  <c r="R12" i="5"/>
  <c r="AA50" i="4"/>
  <c r="T50" i="4"/>
  <c r="U36" i="4"/>
  <c r="S50" i="4"/>
  <c r="U8" i="4"/>
  <c r="U9" i="4"/>
  <c r="U10" i="4"/>
  <c r="U11" i="4"/>
  <c r="U12" i="4"/>
  <c r="U13" i="4"/>
  <c r="U14" i="4"/>
  <c r="U15" i="4"/>
  <c r="U16" i="4"/>
  <c r="U17" i="4"/>
  <c r="U18" i="4"/>
  <c r="S19" i="4"/>
  <c r="AC15" i="4" l="1"/>
  <c r="AC9" i="4"/>
  <c r="AC16" i="4"/>
  <c r="AC12" i="4"/>
  <c r="AC11" i="4"/>
  <c r="AC14" i="4"/>
  <c r="AC13" i="4"/>
  <c r="AC18" i="4"/>
  <c r="AC10" i="4"/>
  <c r="AC19" i="4"/>
  <c r="AC17" i="4"/>
  <c r="U50" i="4"/>
  <c r="G122" i="4" l="1"/>
  <c r="N126" i="4"/>
  <c r="N105" i="4"/>
  <c r="N55" i="4"/>
  <c r="T24" i="5" l="1"/>
  <c r="R50" i="5"/>
  <c r="T29" i="5"/>
  <c r="T28" i="5"/>
  <c r="T27" i="5"/>
  <c r="T26" i="5"/>
  <c r="T25" i="5"/>
  <c r="T23" i="5"/>
  <c r="T22" i="5"/>
  <c r="T21" i="5"/>
  <c r="T20" i="5"/>
  <c r="T19" i="5"/>
  <c r="T18" i="5"/>
  <c r="T17" i="5"/>
  <c r="Z50" i="5"/>
  <c r="AB16" i="5"/>
  <c r="Z37" i="5"/>
  <c r="AB25" i="5"/>
  <c r="AB24" i="5"/>
  <c r="AB23" i="5"/>
  <c r="AB21" i="5"/>
  <c r="AB22" i="5"/>
  <c r="AB20" i="5"/>
  <c r="AB19" i="5"/>
  <c r="AB18" i="5"/>
  <c r="AB17" i="5"/>
  <c r="M29" i="5"/>
  <c r="M30" i="5"/>
  <c r="M50" i="5"/>
  <c r="M28" i="5"/>
  <c r="F19" i="5"/>
  <c r="F20" i="5"/>
  <c r="F21" i="5"/>
  <c r="F22" i="5"/>
  <c r="F23" i="5"/>
  <c r="F24" i="5"/>
  <c r="F25" i="5"/>
  <c r="F26" i="5"/>
  <c r="F27" i="5"/>
  <c r="F28" i="5"/>
  <c r="F29" i="5"/>
  <c r="F30" i="5"/>
  <c r="F31" i="5"/>
  <c r="F32" i="5"/>
  <c r="F33" i="5"/>
  <c r="F34" i="5"/>
  <c r="F35" i="5"/>
  <c r="F36" i="5"/>
  <c r="F37" i="5"/>
  <c r="F38" i="5"/>
  <c r="F39" i="5"/>
  <c r="F40" i="5"/>
  <c r="F41" i="5"/>
  <c r="F49" i="5"/>
  <c r="F50" i="5"/>
  <c r="F18" i="5"/>
  <c r="C100" i="5"/>
  <c r="J100" i="5"/>
  <c r="C65" i="5"/>
  <c r="C14" i="5"/>
  <c r="U80" i="4"/>
  <c r="U79" i="4"/>
  <c r="U78" i="4"/>
  <c r="U77" i="4"/>
  <c r="U76" i="4"/>
  <c r="U75" i="4"/>
  <c r="U74" i="4"/>
  <c r="U73" i="4"/>
  <c r="U72" i="4"/>
  <c r="U71" i="4"/>
  <c r="AC36" i="4"/>
  <c r="AC35" i="4"/>
  <c r="AC34" i="4"/>
  <c r="AC33" i="4"/>
  <c r="AC32" i="4"/>
  <c r="AC31" i="4"/>
  <c r="AC30" i="4"/>
  <c r="AC29" i="4"/>
  <c r="AC28" i="4"/>
  <c r="AC27" i="4"/>
  <c r="AC25" i="4"/>
  <c r="AC26" i="4"/>
  <c r="G8" i="4"/>
  <c r="N8" i="4"/>
  <c r="T7" i="5" l="1"/>
  <c r="U70" i="4"/>
  <c r="AB50" i="4"/>
  <c r="AC50" i="4" s="1"/>
  <c r="AC24" i="4"/>
  <c r="U55" i="4"/>
  <c r="S50" i="5"/>
  <c r="T50" i="5" s="1"/>
  <c r="T16" i="5"/>
  <c r="AA50" i="5"/>
  <c r="AB50" i="5" s="1"/>
  <c r="AA37" i="5"/>
  <c r="AB37" i="5" s="1"/>
  <c r="AB41" i="5"/>
  <c r="R59" i="5" l="1"/>
  <c r="R71" i="5"/>
  <c r="T9" i="5"/>
  <c r="J50" i="5"/>
  <c r="C50" i="5"/>
  <c r="F54" i="5"/>
  <c r="S12" i="5" l="1"/>
  <c r="T12" i="5" s="1"/>
  <c r="T8" i="5"/>
  <c r="S59" i="5"/>
  <c r="T59" i="5" s="1"/>
  <c r="T71" i="5"/>
  <c r="F7" i="5"/>
  <c r="Y89" i="5" l="1"/>
  <c r="AA89" i="5" s="1"/>
  <c r="Y87" i="5"/>
  <c r="AA87" i="5" s="1"/>
  <c r="Y81" i="5"/>
  <c r="AA81" i="5" s="1"/>
  <c r="Y85" i="5"/>
  <c r="AA85" i="5" s="1"/>
  <c r="Y83" i="5"/>
  <c r="AA83" i="5" s="1"/>
  <c r="Y79" i="5"/>
  <c r="AA79" i="5" s="1"/>
  <c r="Y77" i="5"/>
  <c r="N7" i="4"/>
  <c r="G7" i="4"/>
  <c r="Z109" i="4" l="1"/>
  <c r="AB109" i="4" s="1"/>
  <c r="Z107" i="4"/>
  <c r="AB107" i="4" s="1"/>
  <c r="Z105" i="4"/>
  <c r="Z115" i="4"/>
  <c r="AB115" i="4" s="1"/>
  <c r="Z117" i="4"/>
  <c r="AB117" i="4" s="1"/>
  <c r="Z113" i="4"/>
  <c r="AB113" i="4" s="1"/>
  <c r="Z111" i="4"/>
  <c r="AB111" i="4" s="1"/>
  <c r="Y92" i="5"/>
  <c r="AA77" i="5"/>
  <c r="AA92" i="5" s="1"/>
  <c r="U7" i="4"/>
  <c r="T19" i="4"/>
  <c r="Z120" i="4" l="1"/>
  <c r="AB105" i="4"/>
  <c r="AB120" i="4" s="1"/>
  <c r="AC8" i="4"/>
  <c r="U19" i="4"/>
  <c r="AC7" i="4" l="1"/>
  <c r="AB20" i="4" l="1"/>
  <c r="AC20" i="4" s="1"/>
</calcChain>
</file>

<file path=xl/sharedStrings.xml><?xml version="1.0" encoding="utf-8"?>
<sst xmlns="http://schemas.openxmlformats.org/spreadsheetml/2006/main" count="2275" uniqueCount="1165">
  <si>
    <t>SCHOOL:</t>
  </si>
  <si>
    <t>DESCRIPTION</t>
  </si>
  <si>
    <t>BASIC SPECIAL UNITS</t>
  </si>
  <si>
    <t>EXED SPECIAL UNITS</t>
  </si>
  <si>
    <t>SERVICE UNITS</t>
  </si>
  <si>
    <t>Description</t>
  </si>
  <si>
    <t>EMPLOYEE NAME</t>
  </si>
  <si>
    <t>TOTAL</t>
  </si>
  <si>
    <t>SERVICE</t>
  </si>
  <si>
    <t>SHORT TERM TEACHERS</t>
  </si>
  <si>
    <t>Physical Education</t>
  </si>
  <si>
    <t>Project</t>
  </si>
  <si>
    <t>POSITION</t>
  </si>
  <si>
    <t>V</t>
  </si>
  <si>
    <t>ALLOC</t>
  </si>
  <si>
    <t>DATE:</t>
  </si>
  <si>
    <t>PROJECT</t>
  </si>
  <si>
    <t>OCC</t>
  </si>
  <si>
    <t>AVAIL</t>
  </si>
  <si>
    <t>SET ALLOCATIONS</t>
  </si>
  <si>
    <t>POSITIONS ALLOCATION REPORT (PAR) - PROPERTIES OF ALL POSITIONS</t>
  </si>
  <si>
    <t>PAR REPORT SUMMARY</t>
  </si>
  <si>
    <t>OTHER</t>
  </si>
  <si>
    <t>ON LEAVE</t>
  </si>
  <si>
    <t>ADMIN</t>
  </si>
  <si>
    <t>IA</t>
  </si>
  <si>
    <t>CLERICAL</t>
  </si>
  <si>
    <t>CAFETERIA</t>
  </si>
  <si>
    <t>CUSTODIAL</t>
  </si>
  <si>
    <t>SCHOOLS</t>
  </si>
  <si>
    <t>SCHOOL ADMINISTRATION UNITS</t>
  </si>
  <si>
    <t>CLERICAL SUPPORT UNITS</t>
  </si>
  <si>
    <t>CAFETERIA UNITS</t>
  </si>
  <si>
    <t>CUSTODIAL UNITS</t>
  </si>
  <si>
    <t>INSTRUCTIONAL ASSISTANT UNITS</t>
  </si>
  <si>
    <t>IA BUS RIDER UNITS</t>
  </si>
  <si>
    <t>UNIT</t>
  </si>
  <si>
    <t>CAFEJOB</t>
  </si>
  <si>
    <t>BUS</t>
  </si>
  <si>
    <t>REPORT DATE:</t>
  </si>
  <si>
    <t>EAP</t>
  </si>
  <si>
    <t>Mathematics</t>
  </si>
  <si>
    <t>Social Studies</t>
  </si>
  <si>
    <t>Science</t>
  </si>
  <si>
    <t>Foreign Language</t>
  </si>
  <si>
    <t>CORE</t>
  </si>
  <si>
    <t>ELECTIVE</t>
  </si>
  <si>
    <t>ART</t>
  </si>
  <si>
    <t>Music - Band</t>
  </si>
  <si>
    <t>Music - Orchestra</t>
  </si>
  <si>
    <t>Music - Chorus</t>
  </si>
  <si>
    <t>Wheel</t>
  </si>
  <si>
    <t>CORE SUBJECT TEACHER UNITS</t>
  </si>
  <si>
    <t>Drama</t>
  </si>
  <si>
    <t>Computer</t>
  </si>
  <si>
    <t>Business</t>
  </si>
  <si>
    <t>Industrial Arts</t>
  </si>
  <si>
    <t>ELECTIVE DESCRIP</t>
  </si>
  <si>
    <t>EXED</t>
  </si>
  <si>
    <t>AVID</t>
  </si>
  <si>
    <t>Tech Specialist</t>
  </si>
  <si>
    <t>CORE DESCRIP</t>
  </si>
  <si>
    <t>Baker</t>
  </si>
  <si>
    <t>Cashier</t>
  </si>
  <si>
    <t>Cook</t>
  </si>
  <si>
    <t>Worker</t>
  </si>
  <si>
    <t>ESOL Mid/Jr</t>
  </si>
  <si>
    <t>English/Language Arts</t>
  </si>
  <si>
    <t>Reading</t>
  </si>
  <si>
    <t>History</t>
  </si>
  <si>
    <t>Other</t>
  </si>
  <si>
    <t>Astronaut High</t>
  </si>
  <si>
    <t>Bayside High</t>
  </si>
  <si>
    <t>Cocoa High</t>
  </si>
  <si>
    <t>Cocoa Beach Jr./Sr. High</t>
  </si>
  <si>
    <t>Eau Gallie High</t>
  </si>
  <si>
    <t>Edgewood Jr./Sr. High</t>
  </si>
  <si>
    <t>Heritage High</t>
  </si>
  <si>
    <t>Melbourne High</t>
  </si>
  <si>
    <t>Merritt Island High</t>
  </si>
  <si>
    <t>Palm Bay High</t>
  </si>
  <si>
    <t>Rockledge High</t>
  </si>
  <si>
    <t>Satellite High</t>
  </si>
  <si>
    <t>Space Coast Jr./Sr. High</t>
  </si>
  <si>
    <t>Titusville High</t>
  </si>
  <si>
    <t>Viera High</t>
  </si>
  <si>
    <t>West Shore Jr./Sr. High</t>
  </si>
  <si>
    <t>JR./SR. HIGH SCHOOL INSTRUCTIONAL ALLOCATION WORKSHEET</t>
  </si>
  <si>
    <t>JR./SR. HIGH SCHOOL INSTRUCTIONAL ALLOCATION WORKSHEET (PAGE 2)</t>
  </si>
  <si>
    <t>POSITIONS ALLOCATION REPORT (PAR) - CONTINUED . . .</t>
  </si>
  <si>
    <t>CORE SUBJECT TEACHER UNITS CONTINUED . . .</t>
  </si>
  <si>
    <t>ELECTIVE INSTRUCTIONAL UNITS</t>
  </si>
  <si>
    <t>OTHER SPECIAL UNITS</t>
  </si>
  <si>
    <t>JR./SR. HIGH SCHOOL INSTRUCTIONAL ALLOCATION WORKSHEET (PAGE 3)</t>
  </si>
  <si>
    <t>JR./SR. HIGH SCHOOL SUPPORT ALLOCATION WORKSHEET</t>
  </si>
  <si>
    <t>Pre-K Headstart</t>
  </si>
  <si>
    <t>Speech/Lang Path</t>
  </si>
  <si>
    <t>Hearing Impaired</t>
  </si>
  <si>
    <t>OCC Therapy</t>
  </si>
  <si>
    <t>Psychology</t>
  </si>
  <si>
    <t>ESOL</t>
  </si>
  <si>
    <t>Advanced Placement</t>
  </si>
  <si>
    <t>Humanities</t>
  </si>
  <si>
    <t>Health</t>
  </si>
  <si>
    <t>Home Economics</t>
  </si>
  <si>
    <t>Journalism</t>
  </si>
  <si>
    <t>TV Production</t>
  </si>
  <si>
    <t>Economics</t>
  </si>
  <si>
    <t>Political Science</t>
  </si>
  <si>
    <t>Speech</t>
  </si>
  <si>
    <t>Research</t>
  </si>
  <si>
    <t>Vocational</t>
  </si>
  <si>
    <t>EXED DESCRIP</t>
  </si>
  <si>
    <t>Driver's Ed</t>
  </si>
  <si>
    <t>Resource</t>
  </si>
  <si>
    <t>SLD</t>
  </si>
  <si>
    <t>EBD</t>
  </si>
  <si>
    <t>Gifted</t>
  </si>
  <si>
    <t>Adaptive PE</t>
  </si>
  <si>
    <t>B.L.A.S.T.</t>
  </si>
  <si>
    <t>Learning Strategies</t>
  </si>
  <si>
    <t>END DATE</t>
  </si>
  <si>
    <t>SHORT TERM</t>
  </si>
  <si>
    <t>EXED/EXED SPECIAL UNITS</t>
  </si>
  <si>
    <t>C</t>
  </si>
  <si>
    <t>Dual Enrollment</t>
  </si>
  <si>
    <t>Duel Enrollment</t>
  </si>
  <si>
    <t>ID - Supported 254</t>
  </si>
  <si>
    <t>ID - Participatory</t>
  </si>
  <si>
    <t>ID - Supported 255</t>
  </si>
  <si>
    <t>Autistic</t>
  </si>
  <si>
    <t>ID - Independent Sec</t>
  </si>
  <si>
    <t>VE - ID Supported</t>
  </si>
  <si>
    <t>VE - SLD</t>
  </si>
  <si>
    <t>VE - EBD</t>
  </si>
  <si>
    <t>VE - Physical Handicap</t>
  </si>
  <si>
    <t>Drop Out</t>
  </si>
  <si>
    <t>Sociology</t>
  </si>
  <si>
    <t>Technology</t>
  </si>
  <si>
    <t>ESOL 9-12</t>
  </si>
  <si>
    <t>DO NOT CHANGE ORDER OF CELLS IN RED</t>
  </si>
  <si>
    <t>Music</t>
  </si>
  <si>
    <t>ROTC</t>
  </si>
  <si>
    <t>ETP</t>
  </si>
  <si>
    <t>INSTRUCTIONAL EMPLOYEES BY LAST NAME</t>
  </si>
  <si>
    <t>ALL POSITIONS</t>
  </si>
  <si>
    <t>Position</t>
  </si>
  <si>
    <t>Job Title</t>
  </si>
  <si>
    <t>SC</t>
  </si>
  <si>
    <t>PC</t>
  </si>
  <si>
    <t>AID</t>
  </si>
  <si>
    <t>Fund</t>
  </si>
  <si>
    <t>Function</t>
  </si>
  <si>
    <t>Object</t>
  </si>
  <si>
    <t>Prog Cat</t>
  </si>
  <si>
    <t>LEGEND</t>
  </si>
  <si>
    <t>E1181</t>
  </si>
  <si>
    <t>BASIC K-3</t>
  </si>
  <si>
    <t/>
  </si>
  <si>
    <t>E1182</t>
  </si>
  <si>
    <t>BASIC 4-6</t>
  </si>
  <si>
    <t>E1483</t>
  </si>
  <si>
    <t>BASIC 7-8</t>
  </si>
  <si>
    <t>E1375</t>
  </si>
  <si>
    <t>BASIC 9-12</t>
  </si>
  <si>
    <t>E1453</t>
  </si>
  <si>
    <t>E1510</t>
  </si>
  <si>
    <t>E1511</t>
  </si>
  <si>
    <t>ESOL MID/JR</t>
  </si>
  <si>
    <t>E1512</t>
  </si>
  <si>
    <t>ESOL K-12 Itinerant</t>
  </si>
  <si>
    <t>E1513</t>
  </si>
  <si>
    <t>ENGLISH ESOL 9-12</t>
  </si>
  <si>
    <t>ESOL ELEM</t>
  </si>
  <si>
    <t>E0745</t>
  </si>
  <si>
    <t>TITLE I TEACHER</t>
  </si>
  <si>
    <t>E1101</t>
  </si>
  <si>
    <t>E1151</t>
  </si>
  <si>
    <t>E1160</t>
  </si>
  <si>
    <t>E1521</t>
  </si>
  <si>
    <t>E1503</t>
  </si>
  <si>
    <t>MIDDLE SPECIAL UNIT</t>
  </si>
  <si>
    <t>E1376</t>
  </si>
  <si>
    <t>DUAL ENROLLMENT SR</t>
  </si>
  <si>
    <t>E1378</t>
  </si>
  <si>
    <t>ADVANCED PLACEMENT SR</t>
  </si>
  <si>
    <t>E1190</t>
  </si>
  <si>
    <t>E1390</t>
  </si>
  <si>
    <t>G1910</t>
  </si>
  <si>
    <t>R O T C - 7.5 HR</t>
  </si>
  <si>
    <t>E1519</t>
  </si>
  <si>
    <t>STUDNT ACTV COOR</t>
  </si>
  <si>
    <t>E1570</t>
  </si>
  <si>
    <t>SMALL SCHOOL UNIT</t>
  </si>
  <si>
    <t>E1212</t>
  </si>
  <si>
    <t>DROP OUT JR</t>
  </si>
  <si>
    <t>E1312</t>
  </si>
  <si>
    <t>DROP OUT SR</t>
  </si>
  <si>
    <t>E1018</t>
  </si>
  <si>
    <t>ETP PROGRAM</t>
  </si>
  <si>
    <t>E1571</t>
  </si>
  <si>
    <t>LOSS OF FTE</t>
  </si>
  <si>
    <t>E1574</t>
  </si>
  <si>
    <t>E1575</t>
  </si>
  <si>
    <t>NORTH AREA DISCRETIONARY</t>
  </si>
  <si>
    <t>N4355</t>
  </si>
  <si>
    <t>E-LEARNING ASSISTANT</t>
  </si>
  <si>
    <t>N4366</t>
  </si>
  <si>
    <t>N4283</t>
  </si>
  <si>
    <t>E0743</t>
  </si>
  <si>
    <t>TITLE I PAR ED</t>
  </si>
  <si>
    <t>E1060</t>
  </si>
  <si>
    <t>E1061</t>
  </si>
  <si>
    <t>E1062</t>
  </si>
  <si>
    <t>E1063</t>
  </si>
  <si>
    <t>E1064</t>
  </si>
  <si>
    <t>E1024</t>
  </si>
  <si>
    <t>ADAPTIVE PHYS ED</t>
  </si>
  <si>
    <t>E1008</t>
  </si>
  <si>
    <t>OCC THERAPY</t>
  </si>
  <si>
    <t>E1009</t>
  </si>
  <si>
    <t>E1014</t>
  </si>
  <si>
    <t>E1006</t>
  </si>
  <si>
    <t>SPEECH/LANG PATH</t>
  </si>
  <si>
    <t>E1031</t>
  </si>
  <si>
    <t>HEARING IMPAIRED</t>
  </si>
  <si>
    <t>E1020</t>
  </si>
  <si>
    <t>SPEC LRN DIS</t>
  </si>
  <si>
    <t>LEVEL 112</t>
  </si>
  <si>
    <t>LEVEL 113</t>
  </si>
  <si>
    <t>LEVEL 254</t>
  </si>
  <si>
    <t>LEVEL 255</t>
  </si>
  <si>
    <t>ELEM ED 1</t>
  </si>
  <si>
    <t>E1077</t>
  </si>
  <si>
    <t>E1010</t>
  </si>
  <si>
    <t>HOMEBND/VST TCHR</t>
  </si>
  <si>
    <t>E1005</t>
  </si>
  <si>
    <t>VISUAL HAND ITIN</t>
  </si>
  <si>
    <t>E1067</t>
  </si>
  <si>
    <t>E1004</t>
  </si>
  <si>
    <t>HEARING ITIN</t>
  </si>
  <si>
    <t>E1011</t>
  </si>
  <si>
    <t>VE SLD ITIN</t>
  </si>
  <si>
    <t>E1065</t>
  </si>
  <si>
    <t>E1068</t>
  </si>
  <si>
    <t>LEVEL 111</t>
  </si>
  <si>
    <t>N4334</t>
  </si>
  <si>
    <t>N4335</t>
  </si>
  <si>
    <t>N4339</t>
  </si>
  <si>
    <t>N4343</t>
  </si>
  <si>
    <t>N4232</t>
  </si>
  <si>
    <t>N4353</t>
  </si>
  <si>
    <t>N4314</t>
  </si>
  <si>
    <t>N4233</t>
  </si>
  <si>
    <t>N4235</t>
  </si>
  <si>
    <t>N4342</t>
  </si>
  <si>
    <t>N4220</t>
  </si>
  <si>
    <t>BEHAVIOR TECHNICIAN I</t>
  </si>
  <si>
    <t>N4325</t>
  </si>
  <si>
    <t>N4347</t>
  </si>
  <si>
    <t>E1351</t>
  </si>
  <si>
    <t>E1686</t>
  </si>
  <si>
    <t>TEACHER, ADULT ED</t>
  </si>
  <si>
    <t>E0749</t>
  </si>
  <si>
    <t>TITLE I PRE K</t>
  </si>
  <si>
    <t>E1527</t>
  </si>
  <si>
    <t>PRE-K HEADSTART</t>
  </si>
  <si>
    <t>L3705</t>
  </si>
  <si>
    <t>N4311</t>
  </si>
  <si>
    <t>N4363</t>
  </si>
  <si>
    <t>N4302</t>
  </si>
  <si>
    <t>E1019</t>
  </si>
  <si>
    <t>E0790</t>
  </si>
  <si>
    <t>SCH SOCIAL WKR</t>
  </si>
  <si>
    <t>E0715</t>
  </si>
  <si>
    <t>RESOURCE TEACHER</t>
  </si>
  <si>
    <t>C2467</t>
  </si>
  <si>
    <t>D0124</t>
  </si>
  <si>
    <t>ASST SUPT STUDENT SVCS</t>
  </si>
  <si>
    <t>D0550</t>
  </si>
  <si>
    <t>ASST DIRECTOR STUDENT ACT</t>
  </si>
  <si>
    <t>E0722</t>
  </si>
  <si>
    <t>E0721</t>
  </si>
  <si>
    <t>E0720</t>
  </si>
  <si>
    <t>E0724</t>
  </si>
  <si>
    <t>E1583</t>
  </si>
  <si>
    <t>HELPING TCH ADULT ED</t>
  </si>
  <si>
    <t>GUIDANCE SERVICES PROFESS</t>
  </si>
  <si>
    <t>L3183</t>
  </si>
  <si>
    <t>E1075</t>
  </si>
  <si>
    <t>TEACHER EXED</t>
  </si>
  <si>
    <t>E1016</t>
  </si>
  <si>
    <t>RES CHILD FIND</t>
  </si>
  <si>
    <t>E0760</t>
  </si>
  <si>
    <t>LANGUAGE DIAGNOSTICIAN</t>
  </si>
  <si>
    <t>J1015</t>
  </si>
  <si>
    <t>AUDIOLOGIST 12M</t>
  </si>
  <si>
    <t>L3228</t>
  </si>
  <si>
    <t>MEDICAID SPECIALIST II</t>
  </si>
  <si>
    <t>C2117</t>
  </si>
  <si>
    <t>E0707</t>
  </si>
  <si>
    <t>COORD/TCHG UNIT</t>
  </si>
  <si>
    <t>N4293</t>
  </si>
  <si>
    <t>N4300</t>
  </si>
  <si>
    <t>E1124</t>
  </si>
  <si>
    <t>E1424</t>
  </si>
  <si>
    <t>E1324</t>
  </si>
  <si>
    <t>L3023</t>
  </si>
  <si>
    <t>IA-NEGLECTED/DELINQUENT</t>
  </si>
  <si>
    <t>D0121</t>
  </si>
  <si>
    <t>ASSOC SUPT CURRICULUM/INS</t>
  </si>
  <si>
    <t>D0141</t>
  </si>
  <si>
    <t>ASST SUPT SECONDARY SCHOO</t>
  </si>
  <si>
    <t>D0150</t>
  </si>
  <si>
    <t>ASST SUPT EQUITY,INNOV,CH</t>
  </si>
  <si>
    <t>D0232</t>
  </si>
  <si>
    <t>D0291</t>
  </si>
  <si>
    <t>DIR ADMN SUPPORT</t>
  </si>
  <si>
    <t>D0260</t>
  </si>
  <si>
    <t>DIR ELEM PROGRAM</t>
  </si>
  <si>
    <t>D0259</t>
  </si>
  <si>
    <t>DIR SEC INS PROG</t>
  </si>
  <si>
    <t>D0263</t>
  </si>
  <si>
    <t>D0250</t>
  </si>
  <si>
    <t>DIR CAREER/TECHNICAL ED</t>
  </si>
  <si>
    <t>D0256</t>
  </si>
  <si>
    <t>DIR ADULT/COMMUNITY ED</t>
  </si>
  <si>
    <t>D0261</t>
  </si>
  <si>
    <t>DIR MIDDLE INS PROG</t>
  </si>
  <si>
    <t>D0264</t>
  </si>
  <si>
    <t>E1534</t>
  </si>
  <si>
    <t>TEACHER ON ASSIGNMENT</t>
  </si>
  <si>
    <t>E1681</t>
  </si>
  <si>
    <t>CONTENT SPECIALIST</t>
  </si>
  <si>
    <t>E0718</t>
  </si>
  <si>
    <t>ESE SUPPORT SPEC</t>
  </si>
  <si>
    <t>E1076</t>
  </si>
  <si>
    <t>ESE SPECIALIST</t>
  </si>
  <si>
    <t>J1534</t>
  </si>
  <si>
    <t>E1580</t>
  </si>
  <si>
    <t>LEARN SPEC ADULT ED</t>
  </si>
  <si>
    <t>E0705</t>
  </si>
  <si>
    <t>AVID PROGRAM</t>
  </si>
  <si>
    <t>E1500</t>
  </si>
  <si>
    <t>E1506</t>
  </si>
  <si>
    <t>MATH/SCI COACH</t>
  </si>
  <si>
    <t>E1508</t>
  </si>
  <si>
    <t>INSTRUCT COACH EARLY CHIL</t>
  </si>
  <si>
    <t>E0708</t>
  </si>
  <si>
    <t>L3652</t>
  </si>
  <si>
    <t>L3211</t>
  </si>
  <si>
    <t>L3131</t>
  </si>
  <si>
    <t>OFFICE CLERK-ESE 10M 6300</t>
  </si>
  <si>
    <t>L3770</t>
  </si>
  <si>
    <t>L3805</t>
  </si>
  <si>
    <t>L3225</t>
  </si>
  <si>
    <t>L3772</t>
  </si>
  <si>
    <t>L3750</t>
  </si>
  <si>
    <t>COORD-BUDGET 6300</t>
  </si>
  <si>
    <t>L3771</t>
  </si>
  <si>
    <t>DATA MGT SPEC II</t>
  </si>
  <si>
    <t>C2465</t>
  </si>
  <si>
    <t>GRANT WRITER</t>
  </si>
  <si>
    <t>C2102</t>
  </si>
  <si>
    <t>CERT BEHAVIOR ANALYST 11M</t>
  </si>
  <si>
    <t>C2126</t>
  </si>
  <si>
    <t>C2127</t>
  </si>
  <si>
    <t>VPK/EARLY CHILDHOOD COORD</t>
  </si>
  <si>
    <t>C2466</t>
  </si>
  <si>
    <t>C2128</t>
  </si>
  <si>
    <t>C2129</t>
  </si>
  <si>
    <t>COORDINATOR CHOICE SCHLS</t>
  </si>
  <si>
    <t>C2122</t>
  </si>
  <si>
    <t>COORDINATOR-STUDENT SVCS</t>
  </si>
  <si>
    <t>C2130</t>
  </si>
  <si>
    <t>D0230</t>
  </si>
  <si>
    <t>E1682</t>
  </si>
  <si>
    <t>TEACHER TRAINER</t>
  </si>
  <si>
    <t>E0713</t>
  </si>
  <si>
    <t>RESOURCE-FDLRS</t>
  </si>
  <si>
    <t>C2521</t>
  </si>
  <si>
    <t>STAFF DEV SPEC 12M</t>
  </si>
  <si>
    <t>E1680</t>
  </si>
  <si>
    <t>E0744</t>
  </si>
  <si>
    <t>TITLE I LIT TRNR</t>
  </si>
  <si>
    <t>E1504</t>
  </si>
  <si>
    <t>L4030</t>
  </si>
  <si>
    <t>PER REC CLK I  DO NOT USE</t>
  </si>
  <si>
    <t>E1517</t>
  </si>
  <si>
    <t>INSTRUCTIONAL COACH MUSIC</t>
  </si>
  <si>
    <t>E1518</t>
  </si>
  <si>
    <t>INSTRUCTIONAL COACH</t>
  </si>
  <si>
    <t>C2522</t>
  </si>
  <si>
    <t>C2523</t>
  </si>
  <si>
    <t>C2512</t>
  </si>
  <si>
    <t>HUMAN RESOURCE PARTNER</t>
  </si>
  <si>
    <t>C2513</t>
  </si>
  <si>
    <t>SENIOR HUMAN RESOURCE PAR</t>
  </si>
  <si>
    <t>E1685</t>
  </si>
  <si>
    <t>C2019</t>
  </si>
  <si>
    <t>C2020</t>
  </si>
  <si>
    <t>TECHNOLOGY TECHNICIAN</t>
  </si>
  <si>
    <t>C2022</t>
  </si>
  <si>
    <t>TECHNOLOGY ASSOCIATE</t>
  </si>
  <si>
    <t>C2025</t>
  </si>
  <si>
    <t>TECHNOLOGY NETWORK CO0RD</t>
  </si>
  <si>
    <t>C2026</t>
  </si>
  <si>
    <t>NETWORK ANALYST</t>
  </si>
  <si>
    <t>A0010</t>
  </si>
  <si>
    <t>BOARD MEMBER</t>
  </si>
  <si>
    <t>A0011</t>
  </si>
  <si>
    <t>GENERAL COUNSEL</t>
  </si>
  <si>
    <t>L3539</t>
  </si>
  <si>
    <t>L1000</t>
  </si>
  <si>
    <t>PARALEGAL</t>
  </si>
  <si>
    <t>D0100</t>
  </si>
  <si>
    <t>SUPERINTENDENT</t>
  </si>
  <si>
    <t>D0170</t>
  </si>
  <si>
    <t>CHIEF OPERATIONS OFFICER</t>
  </si>
  <si>
    <t>L3520</t>
  </si>
  <si>
    <t>SEC 12M 7300</t>
  </si>
  <si>
    <t>L3572</t>
  </si>
  <si>
    <t>L3548</t>
  </si>
  <si>
    <t>HUMAN RES/LABOR RELATION</t>
  </si>
  <si>
    <t>L3549</t>
  </si>
  <si>
    <t>D0600</t>
  </si>
  <si>
    <t>D0602</t>
  </si>
  <si>
    <t>PRINCIPAL-MIDDLE</t>
  </si>
  <si>
    <t>D0603</t>
  </si>
  <si>
    <t>PRINCIPAL-SENIOR</t>
  </si>
  <si>
    <t>L3150</t>
  </si>
  <si>
    <t>B0707</t>
  </si>
  <si>
    <t>B0716</t>
  </si>
  <si>
    <t>ASST PRIN-MIDDLE 10</t>
  </si>
  <si>
    <t>D0612</t>
  </si>
  <si>
    <t>B0717</t>
  </si>
  <si>
    <t>ASST PRIN-SR 10</t>
  </si>
  <si>
    <t>D0613</t>
  </si>
  <si>
    <t>D0615</t>
  </si>
  <si>
    <t>L3501</t>
  </si>
  <si>
    <t>L3152</t>
  </si>
  <si>
    <t>L3151</t>
  </si>
  <si>
    <t>L3182</t>
  </si>
  <si>
    <t>L3180</t>
  </si>
  <si>
    <t>L3154</t>
  </si>
  <si>
    <t>L3811</t>
  </si>
  <si>
    <t>ELEM BOOKKEEPER</t>
  </si>
  <si>
    <t>L3821</t>
  </si>
  <si>
    <t>MID SCH BKKPR</t>
  </si>
  <si>
    <t>L3831</t>
  </si>
  <si>
    <t>SR SCHOOL BKKPER</t>
  </si>
  <si>
    <t>D0110</t>
  </si>
  <si>
    <t>ASST SUPT FACILITIES MGT</t>
  </si>
  <si>
    <t>D0370</t>
  </si>
  <si>
    <t>PROJECT MANAGER</t>
  </si>
  <si>
    <t>D0371</t>
  </si>
  <si>
    <t>L3774</t>
  </si>
  <si>
    <t>WORK CONTROL ANALYST</t>
  </si>
  <si>
    <t>L2322</t>
  </si>
  <si>
    <t>PROJECT FIELD COORDINATOR</t>
  </si>
  <si>
    <t>L2323</t>
  </si>
  <si>
    <t>PROJECT ADMIN SPEC II 740</t>
  </si>
  <si>
    <t>L2325</t>
  </si>
  <si>
    <t>FACILITIES FUND ACCOUNTAN</t>
  </si>
  <si>
    <t>L4312</t>
  </si>
  <si>
    <t>PLANNING/DESIGN TECH</t>
  </si>
  <si>
    <t>C2337</t>
  </si>
  <si>
    <t>BUILDING OFFICIAL</t>
  </si>
  <si>
    <t>L7129</t>
  </si>
  <si>
    <t>BLD CODE PLANS EXAM/INSP</t>
  </si>
  <si>
    <t>C2330</t>
  </si>
  <si>
    <t>MGR-ENERGY/RESOURCE CONSE</t>
  </si>
  <si>
    <t>C2371</t>
  </si>
  <si>
    <t>FAC PLAN/INTERGOV COORDIN</t>
  </si>
  <si>
    <t>D0423</t>
  </si>
  <si>
    <t>CHIEF FINANCIAL OFFICER</t>
  </si>
  <si>
    <t>D0444</t>
  </si>
  <si>
    <t>DIR PLANNING/BUDGET/REPOR</t>
  </si>
  <si>
    <t>D0415</t>
  </si>
  <si>
    <t>DIR ACCOUNTING</t>
  </si>
  <si>
    <t>D0257</t>
  </si>
  <si>
    <t>DIR RISK MGMT</t>
  </si>
  <si>
    <t>L3739</t>
  </si>
  <si>
    <t>PAYROLL SPECIALIST I</t>
  </si>
  <si>
    <t>L3742</t>
  </si>
  <si>
    <t>PAYROLL SPECIALIST II</t>
  </si>
  <si>
    <t>L3737</t>
  </si>
  <si>
    <t>L3740</t>
  </si>
  <si>
    <t>L3744</t>
  </si>
  <si>
    <t>COORDINATOR-BUDGET</t>
  </si>
  <si>
    <t>L3746</t>
  </si>
  <si>
    <t>L3732</t>
  </si>
  <si>
    <t>FUND ACCOUNTANT 7500</t>
  </si>
  <si>
    <t>L3745</t>
  </si>
  <si>
    <t>FTE SPECIALIST</t>
  </si>
  <si>
    <t>L3450</t>
  </si>
  <si>
    <t>L3460</t>
  </si>
  <si>
    <t>C2223</t>
  </si>
  <si>
    <t>MANAGER-ACCTING</t>
  </si>
  <si>
    <t>C2224</t>
  </si>
  <si>
    <t>MANAGER-SCH ACCTG/PRP CON</t>
  </si>
  <si>
    <t>C2220</t>
  </si>
  <si>
    <t>SUPV-PAYROLL</t>
  </si>
  <si>
    <t>C2222</t>
  </si>
  <si>
    <t>SUPV-GEN ACCTING</t>
  </si>
  <si>
    <t>C2216</t>
  </si>
  <si>
    <t>FINANCIAL REPORTING ANALY</t>
  </si>
  <si>
    <t>C2215</t>
  </si>
  <si>
    <t>BUDGET ANALYST</t>
  </si>
  <si>
    <t>C2229</t>
  </si>
  <si>
    <t>STAFF ACCOUNTANT</t>
  </si>
  <si>
    <t>C2235</t>
  </si>
  <si>
    <t>C2231</t>
  </si>
  <si>
    <t>SCHOOL ACCOUNTING AUDITOR</t>
  </si>
  <si>
    <t>C2232</t>
  </si>
  <si>
    <t>C2240</t>
  </si>
  <si>
    <t>C2242</t>
  </si>
  <si>
    <t>C2516</t>
  </si>
  <si>
    <t>MANAGER-EMPLOYEE BENEFITS</t>
  </si>
  <si>
    <t>D0427</t>
  </si>
  <si>
    <t>DIR FOOD SVCS</t>
  </si>
  <si>
    <t>O5505</t>
  </si>
  <si>
    <t>CAFE MANAGER</t>
  </si>
  <si>
    <t>O5511</t>
  </si>
  <si>
    <t>SR CAFE MGR-12 M</t>
  </si>
  <si>
    <t>L3701</t>
  </si>
  <si>
    <t>COMMODITY SPECIALIST</t>
  </si>
  <si>
    <t>L3702</t>
  </si>
  <si>
    <t>DISTRIBUTION SPECIALIST</t>
  </si>
  <si>
    <t>O5495</t>
  </si>
  <si>
    <t>SCH FOOD INTERN</t>
  </si>
  <si>
    <t>O5532</t>
  </si>
  <si>
    <t>COORDINATOR-FREE &amp; REDUCE</t>
  </si>
  <si>
    <t>L4136</t>
  </si>
  <si>
    <t>DRIVER/COURIER II</t>
  </si>
  <si>
    <t>C2210</t>
  </si>
  <si>
    <t>C2212</t>
  </si>
  <si>
    <t>C2213</t>
  </si>
  <si>
    <t>C2211</t>
  </si>
  <si>
    <t>SPEC-FOOD/NUTRITION DIETI</t>
  </si>
  <si>
    <t>C2214</t>
  </si>
  <si>
    <t>COORD FOOD/NUTRITION EQUI</t>
  </si>
  <si>
    <t>L3453</t>
  </si>
  <si>
    <t>DATA MGT SPEC I</t>
  </si>
  <si>
    <t>C2458</t>
  </si>
  <si>
    <t>C2457</t>
  </si>
  <si>
    <t>D0160</t>
  </si>
  <si>
    <t>L4714</t>
  </si>
  <si>
    <t>CUSTMR SVC REP</t>
  </si>
  <si>
    <t>C2481</t>
  </si>
  <si>
    <t>C2486</t>
  </si>
  <si>
    <t>C2487</t>
  </si>
  <si>
    <t>C2482</t>
  </si>
  <si>
    <t>C2997</t>
  </si>
  <si>
    <t>C2485</t>
  </si>
  <si>
    <t>GRAPHIC/DIGITAL MARKET AS</t>
  </si>
  <si>
    <t>D0119</t>
  </si>
  <si>
    <t>D0205</t>
  </si>
  <si>
    <t>DIR PROF STAND/LABOR RELA</t>
  </si>
  <si>
    <t>D0206</t>
  </si>
  <si>
    <t>DIR COMPENSATION SERVICES</t>
  </si>
  <si>
    <t>D0225</t>
  </si>
  <si>
    <t>C2531</t>
  </si>
  <si>
    <t>LABOR RELATIONS MANAGER</t>
  </si>
  <si>
    <t>C2532</t>
  </si>
  <si>
    <t>PROFESSIONAL STANDARDS MA</t>
  </si>
  <si>
    <t>L3669</t>
  </si>
  <si>
    <t>L4022</t>
  </si>
  <si>
    <t>EMPLOYMENT SPEC II</t>
  </si>
  <si>
    <t>L4021</t>
  </si>
  <si>
    <t>L4023</t>
  </si>
  <si>
    <t>L4018</t>
  </si>
  <si>
    <t>L4015</t>
  </si>
  <si>
    <t>RETIREMENT SPEC</t>
  </si>
  <si>
    <t>L4020</t>
  </si>
  <si>
    <t>C2515</t>
  </si>
  <si>
    <t>EMPLOYMENT MANAGER</t>
  </si>
  <si>
    <t>C2501</t>
  </si>
  <si>
    <t>SUPV RETIREMENT BENEFITS</t>
  </si>
  <si>
    <t>C2511</t>
  </si>
  <si>
    <t>C2530</t>
  </si>
  <si>
    <t>HUMAN RESOURCES RECRUITER</t>
  </si>
  <si>
    <t>C2112</t>
  </si>
  <si>
    <t>D0440</t>
  </si>
  <si>
    <t>DIR WHS/DIS/PUR</t>
  </si>
  <si>
    <t>L3350</t>
  </si>
  <si>
    <t>L4140</t>
  </si>
  <si>
    <t>MAIL CLERK</t>
  </si>
  <si>
    <t>L2250</t>
  </si>
  <si>
    <t>BUYER</t>
  </si>
  <si>
    <t>L2723</t>
  </si>
  <si>
    <t>L4134</t>
  </si>
  <si>
    <t>L2725</t>
  </si>
  <si>
    <t>WAREHOUSEMAN</t>
  </si>
  <si>
    <t>L2730</t>
  </si>
  <si>
    <t>L3906</t>
  </si>
  <si>
    <t>PROP RECORDS SPEC</t>
  </si>
  <si>
    <t>L4810</t>
  </si>
  <si>
    <t>PRINTER</t>
  </si>
  <si>
    <t>L4819</t>
  </si>
  <si>
    <t>GRAPHICS DESIGNER</t>
  </si>
  <si>
    <t>L4822</t>
  </si>
  <si>
    <t>KEY OPERATOR</t>
  </si>
  <si>
    <t>L4825</t>
  </si>
  <si>
    <t>BINDERY TECHNICIAN</t>
  </si>
  <si>
    <t>L3363</t>
  </si>
  <si>
    <t>LEAD PRE-PRESS TECHNICIAN</t>
  </si>
  <si>
    <t>C2600</t>
  </si>
  <si>
    <t>MANAGER-PRINT SHOP</t>
  </si>
  <si>
    <t>C2670</t>
  </si>
  <si>
    <t>SUPV-WAREHOUSE</t>
  </si>
  <si>
    <t>C2677</t>
  </si>
  <si>
    <t>C2678</t>
  </si>
  <si>
    <t>D0258</t>
  </si>
  <si>
    <t>DIR TRANSPORTATION</t>
  </si>
  <si>
    <t>L3250</t>
  </si>
  <si>
    <t>TRANS OFFICE CLK 12M  780</t>
  </si>
  <si>
    <t>L6315</t>
  </si>
  <si>
    <t>DRIVER SAFETY TRAINING CO</t>
  </si>
  <si>
    <t>L6507</t>
  </si>
  <si>
    <t>MECH TECH HELPER GR 18 78</t>
  </si>
  <si>
    <t>L6525</t>
  </si>
  <si>
    <t>ASST SHOP FORE</t>
  </si>
  <si>
    <t>L7602</t>
  </si>
  <si>
    <t>MACHINIST-MECH II</t>
  </si>
  <si>
    <t>L6326</t>
  </si>
  <si>
    <t>L6545</t>
  </si>
  <si>
    <t>FLEET VIDEO/COMM TECHNICI</t>
  </si>
  <si>
    <t>L6550</t>
  </si>
  <si>
    <t>R6306</t>
  </si>
  <si>
    <t>BUS DRIVER</t>
  </si>
  <si>
    <t>C2425</t>
  </si>
  <si>
    <t>ASST DIR-TRANS</t>
  </si>
  <si>
    <t>C2430</t>
  </si>
  <si>
    <t>SUPV-TRANS</t>
  </si>
  <si>
    <t>C2431</t>
  </si>
  <si>
    <t>ASST SUPV-TRANSPORTATION</t>
  </si>
  <si>
    <t>C2400</t>
  </si>
  <si>
    <t>SHOP FOREMAN</t>
  </si>
  <si>
    <t>C2410</t>
  </si>
  <si>
    <t>SHOP FORE-PAINT</t>
  </si>
  <si>
    <t>C2413</t>
  </si>
  <si>
    <t>FOREMAN-QUALITY CONTROL</t>
  </si>
  <si>
    <t>C2054</t>
  </si>
  <si>
    <t>SPECIALIST-TRANSPORTATION</t>
  </si>
  <si>
    <t>C2055</t>
  </si>
  <si>
    <t>TECHNOLOGY ANALYST-TRANS</t>
  </si>
  <si>
    <t>C2056</t>
  </si>
  <si>
    <t>C2432</t>
  </si>
  <si>
    <t>D0365</t>
  </si>
  <si>
    <t>L5300</t>
  </si>
  <si>
    <t>GROUNDS MAINTENANCE TECHN</t>
  </si>
  <si>
    <t>L5252</t>
  </si>
  <si>
    <t>HEAD CUST II</t>
  </si>
  <si>
    <t>L5115</t>
  </si>
  <si>
    <t>HEAD CUST I</t>
  </si>
  <si>
    <t>L5015</t>
  </si>
  <si>
    <t>CUSTODIAN</t>
  </si>
  <si>
    <t>L5296</t>
  </si>
  <si>
    <t>CERT TRN CUST-DEPT</t>
  </si>
  <si>
    <t>L4062</t>
  </si>
  <si>
    <t>DIST SECURITY COORD CLERK</t>
  </si>
  <si>
    <t>N4196</t>
  </si>
  <si>
    <t>CAMPUS MONITOR 9M</t>
  </si>
  <si>
    <t>L5301</t>
  </si>
  <si>
    <t>SPECIALIST-ATH FLD &amp; GND</t>
  </si>
  <si>
    <t>C2250</t>
  </si>
  <si>
    <t>CUSTODIAL SUPV</t>
  </si>
  <si>
    <t>C2251</t>
  </si>
  <si>
    <t>CUSTODIAL COORD</t>
  </si>
  <si>
    <t>C2561</t>
  </si>
  <si>
    <t>C2690</t>
  </si>
  <si>
    <t>THEATRE MGR</t>
  </si>
  <si>
    <t>COORD-SECURITY</t>
  </si>
  <si>
    <t>L2802</t>
  </si>
  <si>
    <t>SPECIALIST ENVIRON SAFETY</t>
  </si>
  <si>
    <t>L3130</t>
  </si>
  <si>
    <t>OFFICE CLERK-FACILITIES</t>
  </si>
  <si>
    <t>L7130</t>
  </si>
  <si>
    <t>CARPENTER</t>
  </si>
  <si>
    <t>L6501</t>
  </si>
  <si>
    <t>FACILITY MAINTENANCE TECH</t>
  </si>
  <si>
    <t>L7140</t>
  </si>
  <si>
    <t>L7400</t>
  </si>
  <si>
    <t>LOCKSMITH</t>
  </si>
  <si>
    <t>L7520</t>
  </si>
  <si>
    <t>MASON</t>
  </si>
  <si>
    <t>L7720</t>
  </si>
  <si>
    <t>PAINTER</t>
  </si>
  <si>
    <t>L7830</t>
  </si>
  <si>
    <t>PLUMBER</t>
  </si>
  <si>
    <t>L6671</t>
  </si>
  <si>
    <t>POWER TOOL &amp; EQUIP REPAIR</t>
  </si>
  <si>
    <t>L7210</t>
  </si>
  <si>
    <t>ROOFER</t>
  </si>
  <si>
    <t>L6752</t>
  </si>
  <si>
    <t>TECHNOLOGY REPAIR TECH I</t>
  </si>
  <si>
    <t>L6758</t>
  </si>
  <si>
    <t>L6420</t>
  </si>
  <si>
    <t>L6430</t>
  </si>
  <si>
    <t>SPECIALIST-MAINT SERVICE</t>
  </si>
  <si>
    <t>C2316</t>
  </si>
  <si>
    <t>MAINT COORD</t>
  </si>
  <si>
    <t>SUPERVISOR - MAINTENANCE</t>
  </si>
  <si>
    <t>C2377</t>
  </si>
  <si>
    <t>SPEC-COMMUNICATION/MAINTE</t>
  </si>
  <si>
    <t>C2321</t>
  </si>
  <si>
    <t>SPECIALIST-ENERGY CONSERV</t>
  </si>
  <si>
    <t>C2309</t>
  </si>
  <si>
    <t>C2310</t>
  </si>
  <si>
    <t>C2311</t>
  </si>
  <si>
    <t>SUPERVISOR - GROUNDS MAIN</t>
  </si>
  <si>
    <t>C2313</t>
  </si>
  <si>
    <t>SUPERVISOR - BUILDING SYS</t>
  </si>
  <si>
    <t>C2314</t>
  </si>
  <si>
    <t>SUPERVISOR - ELECTRICAL S</t>
  </si>
  <si>
    <t>C2315</t>
  </si>
  <si>
    <t>SUPERVISOR - HVAC/R SERVI</t>
  </si>
  <si>
    <t>D0202</t>
  </si>
  <si>
    <t>ASST SUPT INFO SYS SERVIC</t>
  </si>
  <si>
    <t>L4720</t>
  </si>
  <si>
    <t>COMPUTER OPERATOR</t>
  </si>
  <si>
    <t>C2041</t>
  </si>
  <si>
    <t>C2040</t>
  </si>
  <si>
    <t>SYSTEMS ANALYST II</t>
  </si>
  <si>
    <t>C2010</t>
  </si>
  <si>
    <t>D0209</t>
  </si>
  <si>
    <t>C2032</t>
  </si>
  <si>
    <t>DIST NETWORK ENG/TECH COO</t>
  </si>
  <si>
    <t>SYSTEMS ANALYST</t>
  </si>
  <si>
    <t>D0208</t>
  </si>
  <si>
    <t>C2011</t>
  </si>
  <si>
    <t>SR COMPUTER PROG</t>
  </si>
  <si>
    <t>C2013</t>
  </si>
  <si>
    <t>JR COMPUTER PROG</t>
  </si>
  <si>
    <t>COMPUTER PROGRAM</t>
  </si>
  <si>
    <t>C2023</t>
  </si>
  <si>
    <t>TECHNOLOGY ASSOCIATE-DEPT</t>
  </si>
  <si>
    <t>C2006</t>
  </si>
  <si>
    <t>SPEC-TELECOMMUN</t>
  </si>
  <si>
    <t>C2071</t>
  </si>
  <si>
    <t>SUPV-TECHNOLOGY SVCS</t>
  </si>
  <si>
    <t>C2072</t>
  </si>
  <si>
    <t>ANALYST-INFORMATION SECUR</t>
  </si>
  <si>
    <t>C2015</t>
  </si>
  <si>
    <t>C2038</t>
  </si>
  <si>
    <t>E1108</t>
  </si>
  <si>
    <t>L3707</t>
  </si>
  <si>
    <t>L3877</t>
  </si>
  <si>
    <t>E0716</t>
  </si>
  <si>
    <t>RESOURCE TEACHER 21ST CCL</t>
  </si>
  <si>
    <t>L3878</t>
  </si>
  <si>
    <t>C2005</t>
  </si>
  <si>
    <t>C2004</t>
  </si>
  <si>
    <t>C2002</t>
  </si>
  <si>
    <t>C1998</t>
  </si>
  <si>
    <t>C1997</t>
  </si>
  <si>
    <t>FTE Gen-Basic/Voc/ESOL</t>
  </si>
  <si>
    <t>FTE Gen-Ex Ed/Gifted</t>
  </si>
  <si>
    <t>Set Allocations</t>
  </si>
  <si>
    <t>Basic Special Units</t>
  </si>
  <si>
    <t>Ex Ed Special Units</t>
  </si>
  <si>
    <t>TITLE I Sch Fund Instructional</t>
  </si>
  <si>
    <t>Service Units</t>
  </si>
  <si>
    <t>Schl Admin</t>
  </si>
  <si>
    <t>Instr Asst Units</t>
  </si>
  <si>
    <t>TITTLE I Sch Fund IA</t>
  </si>
  <si>
    <t>Child care</t>
  </si>
  <si>
    <t>Clerical Support Units</t>
  </si>
  <si>
    <t>Cafeteria Units</t>
  </si>
  <si>
    <t>Custodial Units</t>
  </si>
  <si>
    <t>Child Care Units</t>
  </si>
  <si>
    <t>EAP-Sch Based Units</t>
  </si>
  <si>
    <t>Adult Ed-Admin Units</t>
  </si>
  <si>
    <t>Adult Ed-Basic Units</t>
  </si>
  <si>
    <t>Adult Ed-Guidance Units</t>
  </si>
  <si>
    <t>24 Pay Supplements</t>
  </si>
  <si>
    <t>KINDERGARTEN</t>
  </si>
  <si>
    <t>1 Pay Supplements</t>
  </si>
  <si>
    <t>Board Member Units</t>
  </si>
  <si>
    <t>Administrator Units</t>
  </si>
  <si>
    <t>EAP-District Based Units</t>
  </si>
  <si>
    <t>Support Units</t>
  </si>
  <si>
    <t>Teacher Staff Units</t>
  </si>
  <si>
    <t>Bus Driver/Attend Units</t>
  </si>
  <si>
    <t>PRIMARY PREP ELEM</t>
  </si>
  <si>
    <t>Salary Supplements</t>
  </si>
  <si>
    <t>Short Term Tch</t>
  </si>
  <si>
    <t>Temp Support</t>
  </si>
  <si>
    <t>Summer</t>
  </si>
  <si>
    <t>STRINGS MUSIC ELEM</t>
  </si>
  <si>
    <t>STRINGS MUSIC SR</t>
  </si>
  <si>
    <t>PRESCH HANDICAP</t>
  </si>
  <si>
    <t>PRESCHOOL HANDI BLENDED M</t>
  </si>
  <si>
    <t>B.L.A.S.T. TCHR</t>
  </si>
  <si>
    <t>GIFTED LEVEL 111</t>
  </si>
  <si>
    <t>GIFTED LEVEL 112</t>
  </si>
  <si>
    <t>E1069</t>
  </si>
  <si>
    <t>GIFTED LEVEL 113</t>
  </si>
  <si>
    <t>P/O THER/PI/ADAPT PE</t>
  </si>
  <si>
    <t>IA-DUAL SENSORY</t>
  </si>
  <si>
    <t>IA-VPK BLENDED MODEL</t>
  </si>
  <si>
    <t>IA-BUS RIDER/HEAD START</t>
  </si>
  <si>
    <t>IA-PARENT ED ESOL</t>
  </si>
  <si>
    <t>C2456</t>
  </si>
  <si>
    <t>ASST DIRECTOR-L&amp;L/HEAD ST</t>
  </si>
  <si>
    <t>E1507</t>
  </si>
  <si>
    <t>RESPONSE TO INTERVENTION</t>
  </si>
  <si>
    <t>D0601</t>
  </si>
  <si>
    <t>PRINCIPAL-VIRTUAL PROGRAM</t>
  </si>
  <si>
    <t>D0430</t>
  </si>
  <si>
    <t>COORDINATOR-COMM/ENGAGE P</t>
  </si>
  <si>
    <t>C2488</t>
  </si>
  <si>
    <t>CUSTOMER CARE ADMINISTRAT</t>
  </si>
  <si>
    <t>SPECIALIST I-BUDGET</t>
  </si>
  <si>
    <t>21ST CCLC TEACHER BAS</t>
  </si>
  <si>
    <t>N4264</t>
  </si>
  <si>
    <t>FTE BASIC/VOCATIONAL/ESOL</t>
  </si>
  <si>
    <t>FTE EXED/GIFTED</t>
  </si>
  <si>
    <t>TITLE I SCHOOL FUNDED INSTRUCTIONAL</t>
  </si>
  <si>
    <t>ALLOCATED UNITS</t>
  </si>
  <si>
    <t>OCCUPIED UNITS</t>
  </si>
  <si>
    <t>AVAILABLE UNITS</t>
  </si>
  <si>
    <t>TITLE I FUNDED SCHOOL INSTRUCTIONAL</t>
  </si>
  <si>
    <t>TITLE I SCHOOL BASED INSTRUCTIONAL</t>
  </si>
  <si>
    <t>TITLE I</t>
  </si>
  <si>
    <t>TITLE I SCHOOL BASED INSTRUCTIONAL ASSISTANTS</t>
  </si>
  <si>
    <t>TITLE I IA</t>
  </si>
  <si>
    <t>TITLE I SCHOOL FUNDED INSTRUCTIONAL ASSISTANTS</t>
  </si>
  <si>
    <t>TEMPORARY SUPPORT PERSONNEL</t>
  </si>
  <si>
    <t>TEMPORARY</t>
  </si>
  <si>
    <t>TEACHER-CTE</t>
  </si>
  <si>
    <t>VOCATIONAL MIDDLE</t>
  </si>
  <si>
    <t>E1127</t>
  </si>
  <si>
    <t>PHYSICAL ED ELEM</t>
  </si>
  <si>
    <t>ART-ELEM</t>
  </si>
  <si>
    <t>E1126</t>
  </si>
  <si>
    <t>MUSIC ELEM</t>
  </si>
  <si>
    <t>E1195</t>
  </si>
  <si>
    <t>TECHNOLOGY ED ELEM</t>
  </si>
  <si>
    <t>E1380</t>
  </si>
  <si>
    <t>AICE/IB SR</t>
  </si>
  <si>
    <t>LEAD AND LEARN ELEMENTARY</t>
  </si>
  <si>
    <t>N4393</t>
  </si>
  <si>
    <t>IA-ESOL</t>
  </si>
  <si>
    <t>N4361</t>
  </si>
  <si>
    <t>IA-TITLE I 5100</t>
  </si>
  <si>
    <t>INFANT DAY CARE ASSISTANT</t>
  </si>
  <si>
    <t>OCCUPATIONAL THERAPY</t>
  </si>
  <si>
    <t>PHYSICAL THERAPY</t>
  </si>
  <si>
    <t>N4332</t>
  </si>
  <si>
    <t>IA-EXCEPTIONAL EDUCATION</t>
  </si>
  <si>
    <t>IA-EX ED TMH</t>
  </si>
  <si>
    <t>IA-EX ED HEARING IMPAIRED</t>
  </si>
  <si>
    <t>IA-ESE PARTICIPATORY</t>
  </si>
  <si>
    <t>IA-BUS RIDER/NFED</t>
  </si>
  <si>
    <t>IA-PREK ESE</t>
  </si>
  <si>
    <t>N4321</t>
  </si>
  <si>
    <t>IA-COMMUNICATIONS</t>
  </si>
  <si>
    <t>PHY/OCC THERAPY ASSISTANT</t>
  </si>
  <si>
    <t>IA-EXED ADAPTIVE PE</t>
  </si>
  <si>
    <t>PERSONAL CARE ASSISTANT E</t>
  </si>
  <si>
    <t>E1349</t>
  </si>
  <si>
    <t>IND ARTS 53 SR</t>
  </si>
  <si>
    <t>N4288</t>
  </si>
  <si>
    <t>IA-TITLE I 5500</t>
  </si>
  <si>
    <t>APPLIED TECHNOLOGY-VPK AS</t>
  </si>
  <si>
    <t>IA-PREK/VPK HEADSTART</t>
  </si>
  <si>
    <t>N4231</t>
  </si>
  <si>
    <t>SOCIAL WORKER-LEAD TEACHE</t>
  </si>
  <si>
    <t>SCHOOL SOCIAL WORK SERVIC</t>
  </si>
  <si>
    <t>COORDINATOR-GRANT PROJECT</t>
  </si>
  <si>
    <t>L3706</t>
  </si>
  <si>
    <t>SPECIALIST II-ACCOUNTING</t>
  </si>
  <si>
    <t>CERT SCHOOL COUNSELOR-ELE</t>
  </si>
  <si>
    <t>CERT SCHOOL COUNSELOR-MID</t>
  </si>
  <si>
    <t>CERT SCHOOL COUNSELOR-SEN</t>
  </si>
  <si>
    <t>E0723</t>
  </si>
  <si>
    <t>CLERK 12M-SCHOOL DATA/GUI</t>
  </si>
  <si>
    <t>L3641</t>
  </si>
  <si>
    <t>SECRETARY</t>
  </si>
  <si>
    <t>COORDINATOR-STUDENT SERVI</t>
  </si>
  <si>
    <t>PSYCHOLOGIST 11M</t>
  </si>
  <si>
    <t>COORDINTATING TEACHER 10M</t>
  </si>
  <si>
    <t>IA-TITLE I PARENT EDUCATI</t>
  </si>
  <si>
    <t>N4365</t>
  </si>
  <si>
    <t>N4388</t>
  </si>
  <si>
    <t>FAMILY ADVOCATE-HEAD STAR</t>
  </si>
  <si>
    <t>MEDIA SPECIALIST ELEMENTA</t>
  </si>
  <si>
    <t>MEDIA SPECIALIST MIDDLE</t>
  </si>
  <si>
    <t>MEDIA SPECIALIST SENIOR</t>
  </si>
  <si>
    <t>MEDIA ASSISTANT 9M</t>
  </si>
  <si>
    <t>DIRECTOR-PROGRAM SUPPORT</t>
  </si>
  <si>
    <t>DIRECTOR-EARLY CHILD/TITL</t>
  </si>
  <si>
    <t>DIRECTOR-ELEMENTARY L&amp;L</t>
  </si>
  <si>
    <t>D0266</t>
  </si>
  <si>
    <t>ESE SUPPORT SPECIALIST</t>
  </si>
  <si>
    <t>LIT COACH SR</t>
  </si>
  <si>
    <t>COORDINTATING TEACHER-MSA</t>
  </si>
  <si>
    <t>ADMIN SECRETARY</t>
  </si>
  <si>
    <t>ADMIN ASSISTANT I</t>
  </si>
  <si>
    <t>SPECIALIST I-ACCOUNTING</t>
  </si>
  <si>
    <t>SPECIALIST-TITLE I PROJ S</t>
  </si>
  <si>
    <t>SPECIALIST-REGISTRAR/DATA</t>
  </si>
  <si>
    <t>CLERK 12M-TYPIST</t>
  </si>
  <si>
    <t>SCHOOL SECRETARY</t>
  </si>
  <si>
    <t>L3580</t>
  </si>
  <si>
    <t>ADMIN TECHNICIAN</t>
  </si>
  <si>
    <t>C2104</t>
  </si>
  <si>
    <t>COORDINATOR-TITLE I</t>
  </si>
  <si>
    <t>COORDINATOR-GRANT DEVELOP</t>
  </si>
  <si>
    <t>COORDINATOR-HEADSTART</t>
  </si>
  <si>
    <t>MANAGER-HEAD START</t>
  </si>
  <si>
    <t>C2455</t>
  </si>
  <si>
    <t>ASST DIRECTOR-STUD SERV/F</t>
  </si>
  <si>
    <t>RESOURCE TEACHER-PEER MEN</t>
  </si>
  <si>
    <t>COORDINATOR-STAFF DEVELOP</t>
  </si>
  <si>
    <t>COORDINATOR-PROFESSIONAL</t>
  </si>
  <si>
    <t>TEACHER TECHNOLOGY INTEGR</t>
  </si>
  <si>
    <t>SPECIALIST 12M-TECH/NETWO</t>
  </si>
  <si>
    <t>ADMIN ASSISTANT-SCHOOL BO</t>
  </si>
  <si>
    <t>ADMIN ASSISTANT-SUPERINTE</t>
  </si>
  <si>
    <t>ADMIN ASSISTANT-DEPUTY SU</t>
  </si>
  <si>
    <t>PRINCIPAL-ELEMENTARY</t>
  </si>
  <si>
    <t>ASST PRINCIPAL 10M-ELEMEN</t>
  </si>
  <si>
    <t>ASST PRINCIPAL 10M-MIDDLE</t>
  </si>
  <si>
    <t>ASST PRINCIPAL 12M-MIDDLE</t>
  </si>
  <si>
    <t>ASST PRINCIPAL 10M-SENIOR</t>
  </si>
  <si>
    <t>ASST PRINCIPAL 12M-SENIOR</t>
  </si>
  <si>
    <t>ASST PRINCIPAL 12M-ADULT</t>
  </si>
  <si>
    <t>D0614</t>
  </si>
  <si>
    <t>ASST PRINCIPAL 12M-VIRTUA</t>
  </si>
  <si>
    <t>SCHOOL SECRETARY 12M  730</t>
  </si>
  <si>
    <t>SCH OFF CLK 10M 7300</t>
  </si>
  <si>
    <t>SCH OFF CLK 11M 7300</t>
  </si>
  <si>
    <t>SCH OFF CLK 12M 7300</t>
  </si>
  <si>
    <t>SCH DATA CLK 10M 7300</t>
  </si>
  <si>
    <t>SCH DATA CLK 12M 7300</t>
  </si>
  <si>
    <t>SCH OFF CLK 9M 7300</t>
  </si>
  <si>
    <t>CLERK 9M-SCHOOL OFFICE</t>
  </si>
  <si>
    <t>CLERK-SCHOOL OFFICE 12M</t>
  </si>
  <si>
    <t>D0369</t>
  </si>
  <si>
    <t>DIRECTOR-PLANNING/PROJECT</t>
  </si>
  <si>
    <t>MANAGER-CONSTRUCTION</t>
  </si>
  <si>
    <t>DIRECTOR-QUALITY CONTROL</t>
  </si>
  <si>
    <t>COORDINATOR-PAYROLL/TIMEK</t>
  </si>
  <si>
    <t>COORDINATOR-FTE</t>
  </si>
  <si>
    <t>SPECIALIST III-ACCOUNTING</t>
  </si>
  <si>
    <t>AUDITOR SR-SCHOOL ACCOUNT</t>
  </si>
  <si>
    <t>ANALYST-FTE &amp; COST ACCOUN</t>
  </si>
  <si>
    <t>ANALYST-STUDENT PROJ/BUDG</t>
  </si>
  <si>
    <t>DISTRICT MANAGER-NUTRITIO</t>
  </si>
  <si>
    <t>DISTRICT MANAGER-F&amp;N OPER</t>
  </si>
  <si>
    <t>SUPERVISOR-F&amp;N FIELD OPER</t>
  </si>
  <si>
    <t>SPECIALIST-F&amp;N DIETICIAN</t>
  </si>
  <si>
    <t>SPECIALIST-BENEFITS</t>
  </si>
  <si>
    <t>COORDINATOR-EMPLOYEE BENE</t>
  </si>
  <si>
    <t>SUPERVISOR-GENERAL ACCOUN</t>
  </si>
  <si>
    <t>ANALYST-PERFORMANCE DATA</t>
  </si>
  <si>
    <t>MANAGER-PROJECT ASSESSMEN</t>
  </si>
  <si>
    <t>ASST SUPT-GOVT,COMM,RELAT</t>
  </si>
  <si>
    <t>TECHNICIAN-RECORDS RETENT</t>
  </si>
  <si>
    <t>SUPERVISOR-MARKETING/OUTR</t>
  </si>
  <si>
    <t>COORDINATOR-MEDIA/PUBLICA</t>
  </si>
  <si>
    <t>DIGITAL PRODUCER</t>
  </si>
  <si>
    <t>SPECIALIST-COMMUNICATIONS</t>
  </si>
  <si>
    <t>DEPUTY SUPERINTENDENT-CHR</t>
  </si>
  <si>
    <t>DIRECTOR-PROF LEARN/DEVEL</t>
  </si>
  <si>
    <t>DIRECTOR-EMP BENEFITS/SPE</t>
  </si>
  <si>
    <t>ADMIN SECRETARY-CONFIDENT</t>
  </si>
  <si>
    <t>SPECIALIST III-EMPLOYMENT</t>
  </si>
  <si>
    <t>SPECIALIST I-EMPLOYMENT</t>
  </si>
  <si>
    <t>SPECIALIST IV-EMPLOYMENT</t>
  </si>
  <si>
    <t>COORDINATOR-POSITION CONT</t>
  </si>
  <si>
    <t>SUPERVISOR-RISK PROJECT M</t>
  </si>
  <si>
    <t>C2525</t>
  </si>
  <si>
    <t>ANALYST-HRIS</t>
  </si>
  <si>
    <t>HUMAN RESOURCE PARTNER SR</t>
  </si>
  <si>
    <t>DIRECTOR-EMP BENEFITS/RSK</t>
  </si>
  <si>
    <t>SPECIALIST-WAREHOUSE OPER</t>
  </si>
  <si>
    <t>DRIVER/COURIER-TECHNOLOGY</t>
  </si>
  <si>
    <t>SPECIALIST-PURCHASING CLE</t>
  </si>
  <si>
    <t>SPECIALIST-PROPERTY RECOR</t>
  </si>
  <si>
    <t>SPECIALIST-RISK MANAGEMEN</t>
  </si>
  <si>
    <t>SPECIALIST-RISK MGT/PROP</t>
  </si>
  <si>
    <t>BUYER SR</t>
  </si>
  <si>
    <t>MANAGER-PURCHASING SERVIC</t>
  </si>
  <si>
    <t>L3209</t>
  </si>
  <si>
    <t>CLERK 10M-TYPIST</t>
  </si>
  <si>
    <t>L6526</t>
  </si>
  <si>
    <t>MECHANICAL TECHNICIAN</t>
  </si>
  <si>
    <t>L6536</t>
  </si>
  <si>
    <t>MECHANIC-PAINT/BODY</t>
  </si>
  <si>
    <t>SPECIALIST-BUS ROUTING</t>
  </si>
  <si>
    <t>TECHNICIAN-VEHICLE INTERI</t>
  </si>
  <si>
    <t>SPECIALIST-ESE TRANSPORTA</t>
  </si>
  <si>
    <t>SUPERVISOR-GEOGRAPHIC INF</t>
  </si>
  <si>
    <t>DIRECTOR-PLANT OPERATIONS</t>
  </si>
  <si>
    <t>L4063</t>
  </si>
  <si>
    <t>L7730</t>
  </si>
  <si>
    <t>ELECTRICIAN</t>
  </si>
  <si>
    <t>L6440</t>
  </si>
  <si>
    <t>EQUIPMENT OPERATOR</t>
  </si>
  <si>
    <t>INSTALLER-FLOOR COVERING</t>
  </si>
  <si>
    <t>L7930</t>
  </si>
  <si>
    <t>MECHANIC-GAS APPLIANCE RE</t>
  </si>
  <si>
    <t>L6930</t>
  </si>
  <si>
    <t>MECHANIC-HVAC REPAIR</t>
  </si>
  <si>
    <t>L6689</t>
  </si>
  <si>
    <t>TECHNICIAN-ELECTRONICS</t>
  </si>
  <si>
    <t>TECHNICIAN-TECHNOLOGY SER</t>
  </si>
  <si>
    <t>SPECIALIST-MATERIALS CONT</t>
  </si>
  <si>
    <t>SUPERVISOR-WORK CONTROL</t>
  </si>
  <si>
    <t>ANALYST II-SYSTEMS PTS</t>
  </si>
  <si>
    <t>PROGRAMMER II-COMPUTER NB</t>
  </si>
  <si>
    <t>L4750</t>
  </si>
  <si>
    <t>SPECIALIST-DATA QUALITY</t>
  </si>
  <si>
    <t>DIRECTOR-MANAGEMENT INFO</t>
  </si>
  <si>
    <t>C2059</t>
  </si>
  <si>
    <t>PROGRAMMER-SYSTEMS</t>
  </si>
  <si>
    <t>C2042</t>
  </si>
  <si>
    <t>ANALYST III-SYSTEMS</t>
  </si>
  <si>
    <t>DIRECTOR-INFORMATION TECH</t>
  </si>
  <si>
    <t>ANALYST-IT BUSINESS</t>
  </si>
  <si>
    <t>C2036</t>
  </si>
  <si>
    <t>SUPERVISOR-APPLICATIONS</t>
  </si>
  <si>
    <t>SPECIALIST- GED CLIENT SU</t>
  </si>
  <si>
    <t>SPECIALIST-BREVARD AFTER</t>
  </si>
  <si>
    <t>INTERN COORDINATOR-BAS</t>
  </si>
  <si>
    <t>DISTRICT COORDINATOR-BAS</t>
  </si>
  <si>
    <t>COORDINATOR-BREVARD AFTER</t>
  </si>
  <si>
    <t>SUPERVISOR-HEAD START CEN</t>
  </si>
  <si>
    <t>COORDINATOR-BAS PROGRAM D</t>
  </si>
  <si>
    <t>COORDINATOR SR-BREVARD AF</t>
  </si>
  <si>
    <t>N4267</t>
  </si>
  <si>
    <t>GP LEAD BREVARD AFTER SCH</t>
  </si>
  <si>
    <t>ACT LEAD BREVARD AFTER SC</t>
  </si>
  <si>
    <t>LAST UPDATED 12/14/18</t>
  </si>
  <si>
    <t>E1185</t>
  </si>
  <si>
    <t>BASIC K-6</t>
  </si>
  <si>
    <t>N4368</t>
  </si>
  <si>
    <t>L3640</t>
  </si>
  <si>
    <t>ADMIN ASSISTANT</t>
  </si>
  <si>
    <t>TEACHER-RESOURCE</t>
  </si>
  <si>
    <t>C2236</t>
  </si>
  <si>
    <t>ANALYST-QUALITY CONTROL</t>
  </si>
  <si>
    <t>O5600</t>
  </si>
  <si>
    <t>CAFE</t>
  </si>
  <si>
    <t>C2505</t>
  </si>
  <si>
    <t>ANALYST-COMPENSATION</t>
  </si>
  <si>
    <t>SPECIALIST-SCH SAFETY/SEC</t>
  </si>
  <si>
    <t>CLASSROOM TEACHER UNITS</t>
  </si>
  <si>
    <t>INSTRUCTIONAL UNITS FROM PAR REPORT</t>
  </si>
  <si>
    <t>SUPPORT UNITS</t>
  </si>
  <si>
    <t>SUPPORT UNITS FROM PAR REPORT</t>
  </si>
  <si>
    <t>TEMPORARY SUPPORT</t>
  </si>
  <si>
    <t>CHILD CARE UNITS</t>
  </si>
  <si>
    <t>CONTRACT</t>
  </si>
  <si>
    <t>SUBCATEGORY</t>
  </si>
  <si>
    <t>Annual</t>
  </si>
  <si>
    <t>Administration</t>
  </si>
  <si>
    <t>New</t>
  </si>
  <si>
    <t>Cafeteria</t>
  </si>
  <si>
    <t>Professional</t>
  </si>
  <si>
    <t>Child Care</t>
  </si>
  <si>
    <t>Retiring</t>
  </si>
  <si>
    <t>Clerical</t>
  </si>
  <si>
    <t>TBD</t>
  </si>
  <si>
    <t>Custodial</t>
  </si>
  <si>
    <t>JR/SR HIGH SCHOOL INSTRUCTIONAL/SUPPORT ALLOCATION WORKSHEET</t>
  </si>
  <si>
    <t>JR/SR HIGH INSTRUCTIONAL/SUPPORT ALLOCATION WORKSHEET (PAGE 2)</t>
  </si>
  <si>
    <t>ALL SUPPORT</t>
  </si>
  <si>
    <t>JR/SR HIGH INSTRUCTIONAL/SUPPORT ALLOCATION WORKSHEET (PAGE 3)</t>
  </si>
  <si>
    <t>SCHOOL BASED UNITS</t>
  </si>
  <si>
    <t>SCHOOl BASED UNITS</t>
  </si>
  <si>
    <t>E1573</t>
  </si>
  <si>
    <t>DISCRETIONARY</t>
  </si>
  <si>
    <t>E1112</t>
  </si>
  <si>
    <t>DROP OUT ELEM</t>
  </si>
  <si>
    <t>LITERACY OUTREACH ASSISTA</t>
  </si>
  <si>
    <t>N4370</t>
  </si>
  <si>
    <t>IA II</t>
  </si>
  <si>
    <t>IA-EX ED EMH</t>
  </si>
  <si>
    <t>EDUCATIONAL INTERPRETER-A</t>
  </si>
  <si>
    <t>N4316</t>
  </si>
  <si>
    <t>EDUCATIONAL INTERPRET-PRO</t>
  </si>
  <si>
    <t>SCHOOL SOCIAL WORKER</t>
  </si>
  <si>
    <t>CERT SCHOOL COUNSELOR-TIT</t>
  </si>
  <si>
    <t>TEACHER-GUIDANCE SERVICE</t>
  </si>
  <si>
    <t>J0724</t>
  </si>
  <si>
    <t>D0253</t>
  </si>
  <si>
    <t>DIRECTOR-PSYCHOLOGICAL SE</t>
  </si>
  <si>
    <t>L4300</t>
  </si>
  <si>
    <t>L4306</t>
  </si>
  <si>
    <t>PARENT/GUARDIAN LIAISON A</t>
  </si>
  <si>
    <t>DIRECTOR-ELEMENTARY PROGR</t>
  </si>
  <si>
    <t>D0211</t>
  </si>
  <si>
    <t>DIRECTOR-EQUITY AND DIVER</t>
  </si>
  <si>
    <t>D0240</t>
  </si>
  <si>
    <t>DIR ALTERNATIVE SCHOOL SI</t>
  </si>
  <si>
    <t>D0275</t>
  </si>
  <si>
    <t>DIRECTOR-STATE REG LITERA</t>
  </si>
  <si>
    <t>DIRECTOR-REG STATE LITERA</t>
  </si>
  <si>
    <t>E0717</t>
  </si>
  <si>
    <t>SPECIALIST-ESE STAFFING</t>
  </si>
  <si>
    <t>E0706</t>
  </si>
  <si>
    <t>CORD/TCH UNIT AD ED</t>
  </si>
  <si>
    <t>J1580</t>
  </si>
  <si>
    <t>LEARN SPEC ADULT ED 12 MO</t>
  </si>
  <si>
    <t>BEHAVIORAL SUPPORT SPEC-E</t>
  </si>
  <si>
    <t>E1007</t>
  </si>
  <si>
    <t>TEACHER-ASSISTIVE TECH SP</t>
  </si>
  <si>
    <t>LITERACY COACH ELEMENTARY</t>
  </si>
  <si>
    <t>LITERACY COACH SENIOR</t>
  </si>
  <si>
    <t>BOOKKEEPER-SENIOR HIGH SC</t>
  </si>
  <si>
    <t>CC451</t>
  </si>
  <si>
    <t>ASST DIRECTOR-EQUITY</t>
  </si>
  <si>
    <t>CC452</t>
  </si>
  <si>
    <t>ASST DIRECTOR-INNOVATION</t>
  </si>
  <si>
    <t>CC453</t>
  </si>
  <si>
    <t>ASST DIRECTOR-CHOICE</t>
  </si>
  <si>
    <t>SPECIALIST-WORK BASED LEA</t>
  </si>
  <si>
    <t>C2107</t>
  </si>
  <si>
    <t>C2479</t>
  </si>
  <si>
    <t>COORDINATOR-COMM/DEVELOP/</t>
  </si>
  <si>
    <t>E1679</t>
  </si>
  <si>
    <t>CONTENT SPECIALIST-PEER M</t>
  </si>
  <si>
    <t>C2520</t>
  </si>
  <si>
    <t>SPECIALIST-CERT PROF DEV</t>
  </si>
  <si>
    <t>ANALYST-NETWORK</t>
  </si>
  <si>
    <t>ASSOCIATE III-TECH NTWRK</t>
  </si>
  <si>
    <t>A0012</t>
  </si>
  <si>
    <t>ASSISTANT GENERAL COUNSEL</t>
  </si>
  <si>
    <t>D0604</t>
  </si>
  <si>
    <t>PRINCIPAL-ALTERNATIVE SCH</t>
  </si>
  <si>
    <t>CLERK 10M-SCHOOL OFFICE</t>
  </si>
  <si>
    <t>CLERK 11M-SCHOOL OFFICE</t>
  </si>
  <si>
    <t>C2217</t>
  </si>
  <si>
    <t>ASST DIRECTOR-BUDGET</t>
  </si>
  <si>
    <t>L3733</t>
  </si>
  <si>
    <t>PAYROLL ACCOUNTANT</t>
  </si>
  <si>
    <t>L3730</t>
  </si>
  <si>
    <t>ACCOUNTANT I</t>
  </si>
  <si>
    <t>D0235</t>
  </si>
  <si>
    <t>DIRECTOR-TESTING AND ACCO</t>
  </si>
  <si>
    <t>L3349</t>
  </si>
  <si>
    <t>SPECIALIST-RECORDS MANAGE</t>
  </si>
  <si>
    <t>C2478</t>
  </si>
  <si>
    <t>COORD SENIOR-GOV &amp; COMM R</t>
  </si>
  <si>
    <t>SPECIALIST V-EMPLOYMENT</t>
  </si>
  <si>
    <t>C2514</t>
  </si>
  <si>
    <t>SENIOR HR GENERALIST</t>
  </si>
  <si>
    <t>C2529</t>
  </si>
  <si>
    <t>MANAGER-HUMAN RESOURCES</t>
  </si>
  <si>
    <t>L2740</t>
  </si>
  <si>
    <t>COORDINATOR-WAREHOUSE</t>
  </si>
  <si>
    <t>C2671</t>
  </si>
  <si>
    <t>ASST SUPERVISOR-DIST SERV</t>
  </si>
  <si>
    <t>CLERK-MAIL</t>
  </si>
  <si>
    <t>CERTIFIED TRAINING CUSTOD</t>
  </si>
  <si>
    <t>HEAD CUSTODIAN II</t>
  </si>
  <si>
    <t>HEAD CUSTODIAN I</t>
  </si>
  <si>
    <t>D0379</t>
  </si>
  <si>
    <t>DIRECTOR-ENVIRONMENT HLTH</t>
  </si>
  <si>
    <t>Last Updated 02.10.22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</si>
</sst>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
    <numFmt numFmtId="166" formatCode="00"/>
    <numFmt numFmtId="167" formatCode="000"/>
  </numFmts>
  <fonts count="22"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2"/>
      <color theme="1"/>
      <name val="Calibri"/>
      <family val="2"/>
      <scheme val="minor"/>
    </font>
    <font>
      <sz val="10"/>
      <name val="Calibri"/>
      <family val="2"/>
      <scheme val="minor"/>
    </font>
    <font>
      <b/>
      <sz val="10"/>
      <color theme="1"/>
      <name val="Calibri"/>
      <family val="2"/>
      <scheme val="minor"/>
    </font>
    <font>
      <b/>
      <sz val="12"/>
      <color theme="0"/>
      <name val="Calibri"/>
      <family val="2"/>
      <scheme val="minor"/>
    </font>
    <font>
      <b/>
      <sz val="11"/>
      <color theme="0"/>
      <name val="Calibri"/>
      <family val="2"/>
      <scheme val="minor"/>
    </font>
    <font>
      <sz val="11"/>
      <name val="Calibri"/>
      <family val="2"/>
      <scheme val="minor"/>
    </font>
    <font>
      <sz val="14"/>
      <color theme="1"/>
      <name val="Calibri"/>
      <family val="2"/>
      <scheme val="minor"/>
    </font>
    <font>
      <b/>
      <sz val="12"/>
      <name val="Calibri"/>
      <family val="2"/>
      <scheme val="minor"/>
    </font>
    <font>
      <b/>
      <sz val="11"/>
      <name val="Calibri"/>
      <family val="2"/>
      <scheme val="minor"/>
    </font>
    <font>
      <sz val="12"/>
      <color theme="0"/>
      <name val="Calibri"/>
      <family val="2"/>
      <scheme val="minor"/>
    </font>
    <font>
      <b/>
      <i/>
      <sz val="11"/>
      <color theme="1"/>
      <name val="Calibri"/>
      <family val="2"/>
      <scheme val="minor"/>
    </font>
    <font>
      <b/>
      <sz val="14"/>
      <color theme="0"/>
      <name val="Calibri"/>
      <family val="2"/>
    </font>
    <font>
      <b/>
      <sz val="14"/>
      <color theme="0"/>
      <name val="Calibri"/>
      <family val="2"/>
      <scheme val="minor"/>
    </font>
    <font>
      <sz val="11"/>
      <name val="Calibri"/>
      <family val="2"/>
    </font>
    <font>
      <b/>
      <i/>
      <sz val="11"/>
      <name val="Calibri"/>
      <family val="2"/>
      <scheme val="minor"/>
    </font>
    <font>
      <b/>
      <sz val="20"/>
      <color theme="0"/>
      <name val="Calibri"/>
      <family val="2"/>
      <scheme val="minor"/>
    </font>
    <font>
      <b/>
      <sz val="18"/>
      <color theme="1"/>
      <name val="Calibri"/>
      <family val="2"/>
      <scheme val="minor"/>
    </font>
    <font>
      <sz val="18"/>
      <color theme="1"/>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1"/>
        <bgColor indexed="64"/>
      </patternFill>
    </fill>
    <fill>
      <patternFill patternType="solid">
        <fgColor theme="7"/>
        <bgColor indexed="64"/>
      </patternFill>
    </fill>
    <fill>
      <patternFill patternType="solid">
        <fgColor theme="8" tint="0.79998168889431442"/>
        <bgColor indexed="64"/>
      </patternFill>
    </fill>
    <fill>
      <patternFill patternType="solid">
        <fgColor rgb="FFFF0000"/>
        <bgColor indexed="64"/>
      </patternFill>
    </fill>
    <fill>
      <patternFill patternType="solid">
        <fgColor theme="8"/>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6">
    <xf numFmtId="0" fontId="0" fillId="0" borderId="0" xfId="0"/>
    <xf numFmtId="165" fontId="0" fillId="0" borderId="0" xfId="0" applyNumberFormat="1" applyAlignment="1">
      <alignment horizontal="center"/>
    </xf>
    <xf numFmtId="164" fontId="2" fillId="0" borderId="0" xfId="0" applyNumberFormat="1" applyFont="1" applyAlignment="1" applyProtection="1">
      <alignment vertical="center"/>
      <protection locked="0"/>
    </xf>
    <xf numFmtId="164" fontId="2" fillId="0" borderId="0" xfId="0" applyNumberFormat="1" applyFont="1" applyAlignment="1" applyProtection="1">
      <alignment horizontal="center" vertical="center"/>
      <protection locked="0"/>
    </xf>
    <xf numFmtId="0" fontId="2" fillId="0" borderId="4" xfId="0" applyFont="1" applyBorder="1" applyAlignment="1">
      <alignment vertical="center"/>
    </xf>
    <xf numFmtId="0" fontId="2" fillId="0" borderId="0" xfId="0" applyFont="1" applyAlignment="1">
      <alignment vertical="center"/>
    </xf>
    <xf numFmtId="0" fontId="0" fillId="0" borderId="4" xfId="0" applyBorder="1" applyAlignment="1">
      <alignment vertical="center"/>
    </xf>
    <xf numFmtId="0" fontId="2" fillId="0" borderId="6" xfId="0" applyFont="1" applyBorder="1" applyAlignment="1">
      <alignment vertical="center"/>
    </xf>
    <xf numFmtId="164" fontId="2" fillId="0" borderId="7"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0" fillId="0" borderId="0" xfId="0" applyAlignment="1">
      <alignment vertical="center"/>
    </xf>
    <xf numFmtId="164" fontId="2" fillId="0" borderId="0" xfId="0" applyNumberFormat="1"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1" fillId="0" borderId="0" xfId="0" applyFont="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164" fontId="2" fillId="0" borderId="0" xfId="0" applyNumberFormat="1" applyFont="1" applyAlignment="1">
      <alignment horizontal="center" vertical="center"/>
    </xf>
    <xf numFmtId="0" fontId="2" fillId="2" borderId="9" xfId="0" applyFont="1" applyFill="1" applyBorder="1" applyAlignment="1">
      <alignment horizontal="center" vertical="center"/>
    </xf>
    <xf numFmtId="164" fontId="6" fillId="0" borderId="1" xfId="0" applyNumberFormat="1" applyFont="1" applyBorder="1" applyAlignment="1">
      <alignment vertical="center"/>
    </xf>
    <xf numFmtId="0" fontId="6" fillId="4" borderId="2" xfId="0" applyFont="1" applyFill="1" applyBorder="1" applyAlignment="1">
      <alignment horizontal="right" vertical="center"/>
    </xf>
    <xf numFmtId="164" fontId="6" fillId="4" borderId="3" xfId="0" applyNumberFormat="1" applyFont="1" applyFill="1" applyBorder="1" applyAlignment="1">
      <alignment vertical="center"/>
    </xf>
    <xf numFmtId="164" fontId="6" fillId="4" borderId="13" xfId="0" applyNumberFormat="1" applyFont="1" applyFill="1" applyBorder="1" applyAlignment="1">
      <alignment vertical="center"/>
    </xf>
    <xf numFmtId="0" fontId="7" fillId="0" borderId="0" xfId="0" applyFont="1" applyAlignment="1">
      <alignment horizontal="center" vertical="center"/>
    </xf>
    <xf numFmtId="0" fontId="1" fillId="3" borderId="8" xfId="0" applyFont="1" applyFill="1" applyBorder="1" applyAlignment="1">
      <alignment horizontal="center" vertical="center"/>
    </xf>
    <xf numFmtId="0" fontId="6" fillId="0" borderId="4" xfId="0" applyFont="1" applyBorder="1" applyAlignment="1">
      <alignment vertical="center"/>
    </xf>
    <xf numFmtId="0" fontId="3" fillId="0" borderId="0" xfId="0" applyFont="1" applyAlignment="1">
      <alignment horizontal="center" vertical="center"/>
    </xf>
    <xf numFmtId="0" fontId="6" fillId="4" borderId="2" xfId="0" applyFont="1" applyFill="1" applyBorder="1" applyAlignment="1">
      <alignment horizontal="right"/>
    </xf>
    <xf numFmtId="164" fontId="6" fillId="4" borderId="3" xfId="0" applyNumberFormat="1" applyFont="1" applyFill="1" applyBorder="1"/>
    <xf numFmtId="164" fontId="6" fillId="4" borderId="13" xfId="0" applyNumberFormat="1" applyFont="1" applyFill="1" applyBorder="1"/>
    <xf numFmtId="164" fontId="6" fillId="0" borderId="0" xfId="0" applyNumberFormat="1" applyFont="1" applyAlignment="1">
      <alignment vertical="center"/>
    </xf>
    <xf numFmtId="0" fontId="1" fillId="0" borderId="4" xfId="0" applyFont="1" applyBorder="1" applyAlignment="1">
      <alignment vertical="center"/>
    </xf>
    <xf numFmtId="0" fontId="6" fillId="0" borderId="0" xfId="0" applyFont="1" applyAlignment="1">
      <alignment horizontal="right" vertical="center"/>
    </xf>
    <xf numFmtId="0" fontId="2" fillId="0" borderId="0" xfId="0" applyFont="1" applyAlignment="1" applyProtection="1">
      <alignment vertical="center"/>
      <protection locked="0"/>
    </xf>
    <xf numFmtId="0" fontId="2" fillId="4" borderId="2" xfId="0" applyFont="1" applyFill="1" applyBorder="1" applyAlignment="1">
      <alignment vertical="center"/>
    </xf>
    <xf numFmtId="0" fontId="6" fillId="4" borderId="3" xfId="0" applyFont="1" applyFill="1" applyBorder="1" applyAlignment="1">
      <alignment horizontal="right" vertical="center"/>
    </xf>
    <xf numFmtId="0" fontId="0" fillId="0" borderId="0" xfId="0" applyAlignment="1">
      <alignment horizontal="center"/>
    </xf>
    <xf numFmtId="0" fontId="2" fillId="0" borderId="11" xfId="0" applyFont="1" applyBorder="1" applyAlignment="1" applyProtection="1">
      <alignment vertical="center"/>
      <protection locked="0"/>
    </xf>
    <xf numFmtId="0" fontId="7" fillId="5" borderId="8" xfId="0" applyFont="1" applyFill="1" applyBorder="1" applyAlignment="1">
      <alignment vertical="center"/>
    </xf>
    <xf numFmtId="0" fontId="1" fillId="3" borderId="15" xfId="0" applyFont="1" applyFill="1" applyBorder="1" applyAlignment="1">
      <alignment horizontal="center" vertical="center"/>
    </xf>
    <xf numFmtId="0" fontId="2" fillId="2" borderId="10" xfId="0" applyFont="1" applyFill="1" applyBorder="1" applyAlignment="1">
      <alignment horizontal="center" vertical="center"/>
    </xf>
    <xf numFmtId="0" fontId="7" fillId="5" borderId="15" xfId="0" applyFont="1" applyFill="1" applyBorder="1" applyAlignment="1">
      <alignment vertical="center"/>
    </xf>
    <xf numFmtId="0" fontId="11" fillId="5" borderId="15" xfId="0" applyFont="1" applyFill="1" applyBorder="1" applyAlignment="1">
      <alignment vertical="center"/>
    </xf>
    <xf numFmtId="0" fontId="12" fillId="3" borderId="8" xfId="0" applyFont="1" applyFill="1" applyBorder="1" applyAlignment="1">
      <alignment horizontal="center" vertical="center"/>
    </xf>
    <xf numFmtId="164" fontId="6" fillId="4" borderId="13" xfId="0" applyNumberFormat="1" applyFont="1" applyFill="1" applyBorder="1" applyAlignment="1">
      <alignment horizontal="center" vertical="center"/>
    </xf>
    <xf numFmtId="164" fontId="5" fillId="0" borderId="0" xfId="0" applyNumberFormat="1" applyFont="1" applyAlignment="1" applyProtection="1">
      <alignment vertical="center"/>
      <protection locked="0"/>
    </xf>
    <xf numFmtId="0" fontId="1" fillId="7" borderId="16" xfId="0" applyFont="1" applyFill="1" applyBorder="1" applyAlignment="1">
      <alignment horizontal="center"/>
    </xf>
    <xf numFmtId="0" fontId="4" fillId="0" borderId="0" xfId="0" applyFont="1" applyAlignment="1">
      <alignment horizontal="center"/>
    </xf>
    <xf numFmtId="164" fontId="0" fillId="0" borderId="0" xfId="0" applyNumberFormat="1" applyAlignment="1">
      <alignment horizontal="center"/>
    </xf>
    <xf numFmtId="0" fontId="10" fillId="0" borderId="0" xfId="0" applyFont="1" applyAlignment="1">
      <alignment horizontal="center" vertical="center"/>
    </xf>
    <xf numFmtId="0" fontId="10" fillId="0" borderId="0" xfId="0" applyFont="1" applyAlignment="1">
      <alignment vertical="center"/>
    </xf>
    <xf numFmtId="0" fontId="0" fillId="3" borderId="3" xfId="0" applyFill="1" applyBorder="1" applyAlignment="1">
      <alignment horizontal="center" vertical="center"/>
    </xf>
    <xf numFmtId="0" fontId="2" fillId="2" borderId="15" xfId="0" applyFont="1" applyFill="1" applyBorder="1" applyAlignment="1">
      <alignment horizontal="center" vertical="center"/>
    </xf>
    <xf numFmtId="0" fontId="2" fillId="2" borderId="4" xfId="0" applyFont="1" applyFill="1" applyBorder="1" applyAlignment="1">
      <alignment horizontal="center" vertical="center"/>
    </xf>
    <xf numFmtId="0" fontId="2" fillId="8" borderId="4" xfId="0" applyFont="1" applyFill="1" applyBorder="1" applyAlignment="1">
      <alignment vertical="center"/>
    </xf>
    <xf numFmtId="0" fontId="2" fillId="8" borderId="0" xfId="0" applyFont="1" applyFill="1" applyAlignment="1">
      <alignment vertical="center"/>
    </xf>
    <xf numFmtId="165" fontId="2" fillId="8" borderId="0" xfId="0" applyNumberFormat="1" applyFont="1" applyFill="1" applyAlignment="1">
      <alignment horizontal="center" vertical="center"/>
    </xf>
    <xf numFmtId="164" fontId="2" fillId="8" borderId="0" xfId="0" applyNumberFormat="1" applyFont="1" applyFill="1" applyAlignment="1">
      <alignment vertical="center"/>
    </xf>
    <xf numFmtId="164" fontId="2" fillId="8" borderId="11" xfId="0" applyNumberFormat="1" applyFont="1" applyFill="1" applyBorder="1" applyAlignment="1">
      <alignment vertical="center"/>
    </xf>
    <xf numFmtId="0" fontId="0" fillId="8" borderId="4" xfId="0" applyFill="1" applyBorder="1" applyAlignment="1">
      <alignment vertical="center"/>
    </xf>
    <xf numFmtId="0" fontId="2" fillId="8" borderId="11" xfId="0" applyFont="1" applyFill="1" applyBorder="1" applyAlignment="1">
      <alignment vertical="center"/>
    </xf>
    <xf numFmtId="0" fontId="2" fillId="8" borderId="5" xfId="0" applyFont="1" applyFill="1" applyBorder="1" applyAlignment="1">
      <alignment vertical="center"/>
    </xf>
    <xf numFmtId="0" fontId="2" fillId="8" borderId="1" xfId="0" applyFont="1" applyFill="1" applyBorder="1" applyAlignment="1">
      <alignment vertical="center"/>
    </xf>
    <xf numFmtId="0" fontId="2" fillId="8" borderId="0" xfId="0" applyFont="1" applyFill="1" applyAlignment="1">
      <alignment horizontal="center" vertical="center"/>
    </xf>
    <xf numFmtId="0" fontId="0" fillId="8" borderId="5" xfId="0" applyFill="1" applyBorder="1" applyAlignment="1">
      <alignment vertical="center"/>
    </xf>
    <xf numFmtId="0" fontId="7" fillId="0" borderId="1"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vertical="center"/>
    </xf>
    <xf numFmtId="0" fontId="0" fillId="3" borderId="3" xfId="0" applyFill="1" applyBorder="1" applyAlignment="1">
      <alignment vertical="center"/>
    </xf>
    <xf numFmtId="0" fontId="2" fillId="4" borderId="3" xfId="0" applyFont="1" applyFill="1" applyBorder="1" applyAlignment="1">
      <alignment vertical="center"/>
    </xf>
    <xf numFmtId="0" fontId="2" fillId="8" borderId="12" xfId="0" applyFont="1" applyFill="1" applyBorder="1" applyAlignment="1">
      <alignment vertical="center"/>
    </xf>
    <xf numFmtId="0" fontId="1" fillId="4" borderId="2" xfId="0" applyFont="1" applyFill="1" applyBorder="1" applyAlignment="1">
      <alignment vertical="center"/>
    </xf>
    <xf numFmtId="0" fontId="2" fillId="8" borderId="7" xfId="0" applyFont="1" applyFill="1" applyBorder="1" applyAlignment="1">
      <alignment horizontal="center" vertical="center"/>
    </xf>
    <xf numFmtId="0" fontId="2" fillId="8" borderId="1" xfId="0" applyFont="1" applyFill="1" applyBorder="1" applyAlignment="1">
      <alignment horizontal="center" vertical="center"/>
    </xf>
    <xf numFmtId="164" fontId="5" fillId="8" borderId="0" xfId="0" applyNumberFormat="1" applyFont="1" applyFill="1" applyAlignment="1">
      <alignment vertical="center"/>
    </xf>
    <xf numFmtId="164" fontId="5" fillId="8" borderId="11" xfId="0" applyNumberFormat="1" applyFont="1" applyFill="1" applyBorder="1" applyAlignment="1">
      <alignment vertical="center"/>
    </xf>
    <xf numFmtId="0" fontId="2" fillId="8" borderId="1" xfId="0" applyFont="1" applyFill="1" applyBorder="1"/>
    <xf numFmtId="0" fontId="2" fillId="8" borderId="5" xfId="0" applyFont="1" applyFill="1" applyBorder="1"/>
    <xf numFmtId="0" fontId="2" fillId="0" borderId="7" xfId="0" applyFont="1" applyBorder="1" applyAlignment="1" applyProtection="1">
      <alignment horizontal="center" vertical="center"/>
      <protection locked="0"/>
    </xf>
    <xf numFmtId="0" fontId="0" fillId="8" borderId="1" xfId="0" applyFill="1" applyBorder="1" applyAlignment="1">
      <alignment horizontal="center" vertical="center"/>
    </xf>
    <xf numFmtId="0" fontId="2" fillId="8" borderId="4" xfId="0" applyFont="1" applyFill="1" applyBorder="1"/>
    <xf numFmtId="0" fontId="5" fillId="8" borderId="1" xfId="0" applyFont="1" applyFill="1" applyBorder="1" applyAlignment="1">
      <alignment horizontal="center"/>
    </xf>
    <xf numFmtId="0" fontId="13" fillId="8" borderId="4" xfId="0" applyFont="1" applyFill="1" applyBorder="1" applyAlignment="1">
      <alignment vertical="center"/>
    </xf>
    <xf numFmtId="0" fontId="0" fillId="4" borderId="2" xfId="0" applyFill="1" applyBorder="1" applyAlignment="1">
      <alignment vertical="center"/>
    </xf>
    <xf numFmtId="0" fontId="3" fillId="2" borderId="10" xfId="0" applyFont="1" applyFill="1" applyBorder="1" applyAlignment="1">
      <alignment horizontal="center" vertical="center"/>
    </xf>
    <xf numFmtId="0" fontId="2" fillId="2" borderId="12" xfId="0" applyFont="1" applyFill="1" applyBorder="1" applyAlignment="1">
      <alignment vertical="center"/>
    </xf>
    <xf numFmtId="0" fontId="5" fillId="8" borderId="0" xfId="0" applyFont="1" applyFill="1" applyAlignment="1">
      <alignment horizontal="center" vertical="center"/>
    </xf>
    <xf numFmtId="0" fontId="6" fillId="0" borderId="0" xfId="0" applyFont="1" applyAlignment="1" applyProtection="1">
      <alignment vertical="center"/>
      <protection locked="0"/>
    </xf>
    <xf numFmtId="0" fontId="0" fillId="0" borderId="10" xfId="0" applyBorder="1" applyAlignment="1">
      <alignment horizontal="center" vertical="center"/>
    </xf>
    <xf numFmtId="0" fontId="1" fillId="3" borderId="14" xfId="0" applyFont="1" applyFill="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pplyProtection="1">
      <alignment vertical="center"/>
      <protection locked="0"/>
    </xf>
    <xf numFmtId="0" fontId="0" fillId="2" borderId="0" xfId="0" applyFill="1"/>
    <xf numFmtId="0" fontId="1" fillId="4" borderId="3" xfId="0" applyFont="1" applyFill="1" applyBorder="1" applyAlignment="1">
      <alignment vertical="center"/>
    </xf>
    <xf numFmtId="0" fontId="0" fillId="4" borderId="3" xfId="0" applyFill="1" applyBorder="1" applyAlignment="1">
      <alignment vertical="center"/>
    </xf>
    <xf numFmtId="0" fontId="0" fillId="9" borderId="0" xfId="0" applyFill="1" applyAlignment="1">
      <alignment horizontal="center"/>
    </xf>
    <xf numFmtId="0" fontId="9" fillId="0" borderId="0" xfId="0" applyFont="1" applyAlignment="1">
      <alignment horizontal="center"/>
    </xf>
    <xf numFmtId="0" fontId="15" fillId="6" borderId="1" xfId="0" applyFont="1" applyFill="1" applyBorder="1" applyAlignment="1">
      <alignment horizontal="center"/>
    </xf>
    <xf numFmtId="0" fontId="15" fillId="6" borderId="1" xfId="0" applyFont="1" applyFill="1" applyBorder="1" applyAlignment="1">
      <alignment horizontal="left"/>
    </xf>
    <xf numFmtId="166" fontId="15" fillId="6" borderId="1" xfId="0" applyNumberFormat="1" applyFont="1" applyFill="1" applyBorder="1" applyAlignment="1">
      <alignment horizontal="center"/>
    </xf>
    <xf numFmtId="165" fontId="15" fillId="6" borderId="1" xfId="0" applyNumberFormat="1" applyFont="1" applyFill="1" applyBorder="1" applyAlignment="1">
      <alignment horizontal="center"/>
    </xf>
    <xf numFmtId="167" fontId="15" fillId="6" borderId="1" xfId="0" applyNumberFormat="1" applyFont="1" applyFill="1" applyBorder="1" applyAlignment="1">
      <alignment horizontal="center"/>
    </xf>
    <xf numFmtId="0" fontId="16" fillId="10" borderId="0" xfId="0" applyFont="1" applyFill="1"/>
    <xf numFmtId="0" fontId="0" fillId="10" borderId="0" xfId="0" applyFill="1"/>
    <xf numFmtId="0" fontId="17" fillId="0" borderId="0" xfId="0" applyFont="1" applyAlignment="1">
      <alignment horizontal="center"/>
    </xf>
    <xf numFmtId="0" fontId="17" fillId="0" borderId="0" xfId="0" applyFont="1" applyAlignment="1">
      <alignment horizontal="left"/>
    </xf>
    <xf numFmtId="166" fontId="17" fillId="11" borderId="0" xfId="0" applyNumberFormat="1" applyFont="1" applyFill="1" applyAlignment="1">
      <alignment horizontal="center"/>
    </xf>
    <xf numFmtId="165" fontId="17" fillId="0" borderId="0" xfId="0" applyNumberFormat="1" applyFont="1" applyAlignment="1">
      <alignment horizontal="center"/>
    </xf>
    <xf numFmtId="167" fontId="17" fillId="0" borderId="0" xfId="0" applyNumberFormat="1" applyFont="1" applyAlignment="1">
      <alignment horizontal="center"/>
    </xf>
    <xf numFmtId="0" fontId="0" fillId="0" borderId="0" xfId="0" applyAlignment="1">
      <alignment horizontal="left"/>
    </xf>
    <xf numFmtId="166" fontId="0" fillId="0" borderId="0" xfId="0" applyNumberFormat="1" applyAlignment="1">
      <alignment horizontal="center"/>
    </xf>
    <xf numFmtId="166" fontId="0" fillId="11" borderId="0" xfId="0" applyNumberFormat="1" applyFill="1" applyAlignment="1">
      <alignment horizontal="center"/>
    </xf>
    <xf numFmtId="167" fontId="0" fillId="0" borderId="0" xfId="0" applyNumberFormat="1" applyAlignment="1">
      <alignment horizontal="center"/>
    </xf>
    <xf numFmtId="0" fontId="2" fillId="0" borderId="7" xfId="0" applyFont="1" applyBorder="1" applyAlignment="1" applyProtection="1">
      <alignment vertical="center"/>
      <protection locked="0"/>
    </xf>
    <xf numFmtId="0" fontId="3" fillId="0" borderId="0" xfId="0" applyFont="1" applyAlignment="1">
      <alignment vertical="center"/>
    </xf>
    <xf numFmtId="0" fontId="1" fillId="3" borderId="3" xfId="0" applyFont="1" applyFill="1" applyBorder="1" applyAlignment="1">
      <alignment horizontal="left" vertical="center"/>
    </xf>
    <xf numFmtId="0" fontId="9" fillId="12" borderId="0" xfId="0" applyFont="1" applyFill="1"/>
    <xf numFmtId="0" fontId="9" fillId="13" borderId="0" xfId="0" applyFont="1" applyFill="1" applyAlignment="1">
      <alignment horizontal="center"/>
    </xf>
    <xf numFmtId="0" fontId="18" fillId="0" borderId="0" xfId="0" applyFont="1"/>
    <xf numFmtId="0" fontId="14" fillId="0" borderId="0" xfId="0" applyFont="1"/>
    <xf numFmtId="0" fontId="6" fillId="0" borderId="3" xfId="0" applyFont="1" applyBorder="1" applyAlignment="1">
      <alignment horizontal="right" vertical="center"/>
    </xf>
    <xf numFmtId="164" fontId="6" fillId="0" borderId="3" xfId="0" applyNumberFormat="1" applyFont="1" applyBorder="1" applyAlignment="1">
      <alignment vertical="center"/>
    </xf>
    <xf numFmtId="164" fontId="6" fillId="0" borderId="13" xfId="0" applyNumberFormat="1" applyFont="1" applyBorder="1" applyAlignment="1">
      <alignment vertical="center"/>
    </xf>
    <xf numFmtId="0" fontId="16" fillId="5" borderId="5" xfId="0" applyFont="1" applyFill="1" applyBorder="1" applyAlignment="1">
      <alignment vertical="center"/>
    </xf>
    <xf numFmtId="0" fontId="16" fillId="5" borderId="1" xfId="0" applyFont="1" applyFill="1" applyBorder="1" applyAlignment="1">
      <alignment vertical="center"/>
    </xf>
    <xf numFmtId="0" fontId="16" fillId="5" borderId="1" xfId="0" applyFont="1" applyFill="1" applyBorder="1" applyAlignment="1">
      <alignment horizontal="center" vertical="center"/>
    </xf>
    <xf numFmtId="0" fontId="0" fillId="0" borderId="0" xfId="0" applyAlignment="1" applyProtection="1">
      <alignment horizontal="center" vertical="center"/>
      <protection locked="0"/>
    </xf>
    <xf numFmtId="0" fontId="2" fillId="16" borderId="4" xfId="0" applyFont="1" applyFill="1" applyBorder="1" applyAlignment="1">
      <alignment vertical="center"/>
    </xf>
    <xf numFmtId="0" fontId="0" fillId="14" borderId="4" xfId="0" applyFill="1" applyBorder="1" applyAlignment="1">
      <alignment vertical="center"/>
    </xf>
    <xf numFmtId="0" fontId="20" fillId="14" borderId="0" xfId="0" applyFont="1" applyFill="1" applyAlignment="1">
      <alignment horizontal="left" vertical="center"/>
    </xf>
    <xf numFmtId="0" fontId="20" fillId="14" borderId="0" xfId="0" applyFont="1" applyFill="1" applyAlignment="1">
      <alignment vertical="center"/>
    </xf>
    <xf numFmtId="0" fontId="21" fillId="14" borderId="0" xfId="0" applyFont="1" applyFill="1" applyAlignment="1">
      <alignment vertical="center"/>
    </xf>
    <xf numFmtId="0" fontId="21" fillId="14" borderId="0" xfId="0" applyFont="1" applyFill="1" applyAlignment="1">
      <alignment vertical="top" wrapText="1"/>
    </xf>
    <xf numFmtId="0" fontId="0" fillId="14" borderId="0" xfId="0" applyFill="1" applyAlignment="1">
      <alignment vertical="center"/>
    </xf>
    <xf numFmtId="0" fontId="0" fillId="14" borderId="5" xfId="0" applyFill="1" applyBorder="1" applyAlignment="1">
      <alignment vertical="center"/>
    </xf>
    <xf numFmtId="0" fontId="0" fillId="14" borderId="1" xfId="0" applyFill="1" applyBorder="1" applyAlignment="1">
      <alignment vertical="center"/>
    </xf>
    <xf numFmtId="0" fontId="21" fillId="14" borderId="0" xfId="0" applyFont="1" applyFill="1" applyAlignment="1">
      <alignment vertical="top"/>
    </xf>
    <xf numFmtId="164" fontId="21" fillId="14" borderId="0" xfId="0" applyNumberFormat="1" applyFont="1" applyFill="1" applyAlignment="1">
      <alignment vertical="center"/>
    </xf>
    <xf numFmtId="164" fontId="21" fillId="14" borderId="11" xfId="0" applyNumberFormat="1" applyFont="1" applyFill="1" applyBorder="1" applyAlignment="1">
      <alignment vertical="center"/>
    </xf>
    <xf numFmtId="0" fontId="1" fillId="8" borderId="16" xfId="0" applyFont="1" applyFill="1" applyBorder="1" applyAlignment="1">
      <alignment horizontal="center"/>
    </xf>
    <xf numFmtId="0" fontId="8" fillId="17" borderId="16" xfId="0" applyFont="1" applyFill="1" applyBorder="1" applyAlignment="1">
      <alignment horizontal="center"/>
    </xf>
    <xf numFmtId="17" fontId="2" fillId="0" borderId="0" xfId="0" applyNumberFormat="1" applyFont="1" applyAlignment="1">
      <alignment horizontal="center" vertical="center"/>
    </xf>
    <xf numFmtId="0" fontId="0" fillId="15" borderId="0" xfId="0" applyFill="1" applyAlignment="1">
      <alignment horizontal="center"/>
    </xf>
    <xf numFmtId="0" fontId="0" fillId="0" borderId="0" xfId="0" applyAlignment="1" applyProtection="1">
      <alignment vertical="center"/>
      <protection locked="0"/>
    </xf>
    <xf numFmtId="164" fontId="0" fillId="0" borderId="0" xfId="0" applyNumberFormat="1" applyAlignment="1" applyProtection="1">
      <alignment horizontal="center" vertical="center"/>
      <protection locked="0"/>
    </xf>
    <xf numFmtId="0" fontId="17" fillId="0" borderId="0" xfId="0" applyFont="1"/>
    <xf numFmtId="0" fontId="17" fillId="11" borderId="0" xfId="0" applyFont="1" applyFill="1" applyAlignment="1">
      <alignment horizontal="center"/>
    </xf>
    <xf numFmtId="0" fontId="2" fillId="15" borderId="4" xfId="0" applyFont="1" applyFill="1" applyBorder="1" applyAlignment="1">
      <alignment vertical="center"/>
    </xf>
    <xf numFmtId="0" fontId="2" fillId="15" borderId="0" xfId="0" applyFont="1" applyFill="1" applyAlignment="1">
      <alignment horizontal="center" vertical="center"/>
    </xf>
    <xf numFmtId="0" fontId="2" fillId="15" borderId="0" xfId="0" applyFont="1" applyFill="1" applyAlignment="1">
      <alignment vertical="center"/>
    </xf>
    <xf numFmtId="165" fontId="2" fillId="15" borderId="0" xfId="0" applyNumberFormat="1" applyFont="1" applyFill="1" applyAlignment="1">
      <alignment horizontal="center" vertical="center"/>
    </xf>
    <xf numFmtId="164" fontId="2" fillId="15" borderId="0" xfId="0" applyNumberFormat="1" applyFont="1" applyFill="1" applyAlignment="1">
      <alignment vertical="center"/>
    </xf>
    <xf numFmtId="164" fontId="2" fillId="15" borderId="11" xfId="0" applyNumberFormat="1" applyFont="1" applyFill="1" applyBorder="1" applyAlignment="1">
      <alignment vertical="center"/>
    </xf>
    <xf numFmtId="0" fontId="0" fillId="15" borderId="4" xfId="0" applyFill="1" applyBorder="1" applyAlignment="1">
      <alignment vertical="center"/>
    </xf>
    <xf numFmtId="0" fontId="2" fillId="15" borderId="4" xfId="0" applyFont="1" applyFill="1" applyBorder="1"/>
    <xf numFmtId="164" fontId="5" fillId="15" borderId="0" xfId="0" applyNumberFormat="1" applyFont="1" applyFill="1" applyAlignment="1">
      <alignment vertical="center"/>
    </xf>
    <xf numFmtId="164" fontId="5" fillId="15" borderId="11" xfId="0" applyNumberFormat="1" applyFont="1" applyFill="1" applyBorder="1" applyAlignment="1">
      <alignment vertical="center"/>
    </xf>
    <xf numFmtId="0" fontId="1" fillId="3" borderId="7" xfId="0" applyFont="1" applyFill="1" applyBorder="1" applyAlignment="1">
      <alignment horizontal="center" vertical="center"/>
    </xf>
    <xf numFmtId="0" fontId="5" fillId="0" borderId="0" xfId="0" applyFont="1" applyAlignment="1" applyProtection="1">
      <alignment horizontal="center" vertical="center"/>
      <protection locked="0"/>
    </xf>
    <xf numFmtId="0" fontId="16" fillId="14" borderId="4" xfId="0" applyFont="1" applyFill="1" applyBorder="1" applyAlignment="1">
      <alignment vertical="center"/>
    </xf>
    <xf numFmtId="0" fontId="21" fillId="14" borderId="0" xfId="0" applyFont="1" applyFill="1" applyAlignment="1">
      <alignment horizontal="center" vertical="top"/>
    </xf>
    <xf numFmtId="0" fontId="0" fillId="0" borderId="0" xfId="0" applyAlignment="1">
      <alignment vertical="top" wrapText="1"/>
    </xf>
    <xf numFmtId="0" fontId="0" fillId="0" borderId="0" xfId="0" applyAlignment="1">
      <alignment vertical="top"/>
    </xf>
    <xf numFmtId="0" fontId="0" fillId="2" borderId="0" xfId="0" applyFill="1" applyAlignment="1">
      <alignment vertical="center"/>
    </xf>
    <xf numFmtId="0" fontId="2" fillId="15" borderId="5" xfId="0" applyFont="1" applyFill="1" applyBorder="1" applyAlignment="1">
      <alignment vertical="center"/>
    </xf>
    <xf numFmtId="0" fontId="2" fillId="15" borderId="1" xfId="0" applyFont="1" applyFill="1" applyBorder="1" applyAlignment="1">
      <alignment vertical="center"/>
    </xf>
    <xf numFmtId="0" fontId="2" fillId="15" borderId="12" xfId="0" applyFont="1" applyFill="1" applyBorder="1" applyAlignment="1">
      <alignment vertical="center"/>
    </xf>
    <xf numFmtId="0" fontId="1" fillId="14" borderId="16" xfId="0" applyFont="1" applyFill="1" applyBorder="1" applyAlignment="1">
      <alignment horizontal="center"/>
    </xf>
    <xf numFmtId="0" fontId="20" fillId="14" borderId="0" xfId="0" applyFont="1" applyFill="1" applyAlignment="1">
      <alignment horizontal="left" vertical="center"/>
    </xf>
    <xf numFmtId="0" fontId="21" fillId="14" borderId="0" xfId="0" applyFont="1" applyFill="1" applyAlignment="1">
      <alignment horizontal="center" vertical="top"/>
    </xf>
    <xf numFmtId="0" fontId="1" fillId="3" borderId="3" xfId="0" applyFont="1" applyFill="1" applyBorder="1" applyAlignment="1">
      <alignment horizontal="left"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0" fillId="18" borderId="0" xfId="0" applyFill="1" applyAlignment="1">
      <alignment horizontal="center"/>
    </xf>
    <xf numFmtId="0" fontId="14" fillId="2" borderId="0" xfId="0" applyFont="1" applyFill="1" applyAlignment="1">
      <alignment horizontal="center" vertical="center"/>
    </xf>
    <xf numFmtId="0" fontId="3" fillId="0" borderId="0" xfId="0" applyFont="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13" xfId="0" applyFont="1" applyFill="1" applyBorder="1" applyAlignment="1">
      <alignment horizontal="center" vertical="center"/>
    </xf>
    <xf numFmtId="14" fontId="10" fillId="0" borderId="0" xfId="0" applyNumberFormat="1" applyFont="1" applyAlignment="1" applyProtection="1">
      <alignment horizontal="left" vertical="center"/>
      <protection locked="0"/>
    </xf>
    <xf numFmtId="0" fontId="10" fillId="0" borderId="0" xfId="0" applyFont="1" applyAlignment="1" applyProtection="1">
      <alignment horizontal="left" vertical="center"/>
      <protection locked="0"/>
    </xf>
    <xf numFmtId="0" fontId="3" fillId="0" borderId="0" xfId="0" applyFont="1" applyAlignment="1">
      <alignment vertical="center"/>
    </xf>
    <xf numFmtId="17" fontId="2" fillId="0" borderId="0" xfId="0" applyNumberFormat="1" applyFont="1" applyAlignment="1" applyProtection="1">
      <alignment vertical="center"/>
      <protection locked="0"/>
    </xf>
    <xf numFmtId="17" fontId="2" fillId="0" borderId="11" xfId="0" applyNumberFormat="1" applyFont="1" applyBorder="1" applyAlignment="1" applyProtection="1">
      <alignment vertical="center"/>
      <protection locked="0"/>
    </xf>
    <xf numFmtId="0" fontId="0" fillId="0" borderId="4" xfId="0"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protection locked="0"/>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14"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0" xfId="0" applyFont="1" applyFill="1" applyAlignment="1">
      <alignment horizontal="center" vertical="center"/>
    </xf>
    <xf numFmtId="0" fontId="19" fillId="6" borderId="11"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12" xfId="0" applyFont="1" applyFill="1" applyBorder="1" applyAlignment="1">
      <alignment horizontal="center" vertical="center"/>
    </xf>
    <xf numFmtId="0" fontId="20" fillId="4" borderId="6" xfId="0" applyFont="1" applyFill="1" applyBorder="1" applyAlignment="1">
      <alignment horizontal="right" vertical="center"/>
    </xf>
    <xf numFmtId="0" fontId="20" fillId="4" borderId="7" xfId="0" applyFont="1" applyFill="1" applyBorder="1" applyAlignment="1">
      <alignment horizontal="right" vertical="center"/>
    </xf>
    <xf numFmtId="0" fontId="20" fillId="4" borderId="5" xfId="0" applyFont="1" applyFill="1" applyBorder="1" applyAlignment="1">
      <alignment horizontal="right" vertical="center"/>
    </xf>
    <xf numFmtId="0" fontId="20" fillId="4" borderId="1" xfId="0" applyFont="1" applyFill="1" applyBorder="1" applyAlignment="1">
      <alignment horizontal="right" vertical="center"/>
    </xf>
    <xf numFmtId="164" fontId="20" fillId="4" borderId="7" xfId="0" applyNumberFormat="1" applyFont="1" applyFill="1" applyBorder="1" applyAlignment="1">
      <alignment horizontal="right" vertical="center"/>
    </xf>
    <xf numFmtId="164" fontId="20" fillId="4" borderId="1" xfId="0" applyNumberFormat="1" applyFont="1" applyFill="1" applyBorder="1" applyAlignment="1">
      <alignment horizontal="right" vertical="center"/>
    </xf>
    <xf numFmtId="164" fontId="20" fillId="4" borderId="14" xfId="0" applyNumberFormat="1" applyFont="1" applyFill="1" applyBorder="1" applyAlignment="1">
      <alignment horizontal="right" vertical="center"/>
    </xf>
    <xf numFmtId="164" fontId="20" fillId="4" borderId="12" xfId="0" applyNumberFormat="1" applyFont="1" applyFill="1" applyBorder="1" applyAlignment="1">
      <alignment horizontal="right" vertical="center"/>
    </xf>
    <xf numFmtId="0" fontId="20" fillId="14" borderId="0" xfId="0" applyFont="1" applyFill="1" applyAlignment="1">
      <alignment horizontal="left" vertical="center"/>
    </xf>
    <xf numFmtId="164" fontId="21" fillId="0" borderId="0" xfId="0" applyNumberFormat="1" applyFont="1" applyAlignment="1" applyProtection="1">
      <alignment horizontal="right" vertical="center"/>
      <protection locked="0"/>
    </xf>
    <xf numFmtId="164" fontId="21" fillId="14" borderId="0" xfId="0" applyNumberFormat="1" applyFont="1" applyFill="1" applyAlignment="1">
      <alignment horizontal="right" vertical="center"/>
    </xf>
    <xf numFmtId="164" fontId="21" fillId="14" borderId="11" xfId="0" applyNumberFormat="1" applyFont="1" applyFill="1" applyBorder="1" applyAlignment="1">
      <alignment horizontal="righ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2" fillId="0" borderId="3" xfId="0" applyFont="1" applyBorder="1" applyAlignment="1" applyProtection="1">
      <alignment vertical="center"/>
      <protection locked="0"/>
    </xf>
    <xf numFmtId="17" fontId="2" fillId="0" borderId="3" xfId="0" applyNumberFormat="1" applyFont="1" applyBorder="1" applyAlignment="1" applyProtection="1">
      <alignment vertical="center"/>
      <protection locked="0"/>
    </xf>
    <xf numFmtId="0" fontId="0" fillId="0" borderId="3" xfId="0" applyBorder="1" applyAlignment="1" applyProtection="1">
      <alignment horizontal="center" vertical="center"/>
      <protection locked="0"/>
    </xf>
    <xf numFmtId="0" fontId="20" fillId="14" borderId="7" xfId="0" applyFont="1" applyFill="1" applyBorder="1" applyAlignment="1">
      <alignment horizontal="left" vertical="center"/>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vertical="center"/>
      <protection locked="0"/>
    </xf>
    <xf numFmtId="17" fontId="2" fillId="0" borderId="1" xfId="0" applyNumberFormat="1" applyFont="1" applyBorder="1" applyAlignment="1" applyProtection="1">
      <alignment vertical="center"/>
      <protection locked="0"/>
    </xf>
    <xf numFmtId="17" fontId="2" fillId="0" borderId="12" xfId="0" applyNumberFormat="1" applyFont="1" applyBorder="1" applyAlignment="1" applyProtection="1">
      <alignment vertical="center"/>
      <protection locked="0"/>
    </xf>
    <xf numFmtId="0" fontId="21" fillId="14" borderId="0" xfId="0" applyFont="1" applyFill="1" applyAlignment="1">
      <alignment horizontal="center" vertical="top"/>
    </xf>
    <xf numFmtId="164" fontId="21" fillId="0" borderId="7" xfId="0" applyNumberFormat="1" applyFont="1" applyBorder="1" applyAlignment="1" applyProtection="1">
      <alignment horizontal="right" vertical="center"/>
      <protection locked="0"/>
    </xf>
    <xf numFmtId="0" fontId="3" fillId="0" borderId="7" xfId="0" applyFont="1" applyBorder="1" applyAlignment="1">
      <alignment horizontal="center" vertical="center"/>
    </xf>
    <xf numFmtId="0" fontId="2" fillId="0" borderId="0" xfId="0" applyFont="1" applyAlignment="1" applyProtection="1">
      <alignment horizontal="center" vertical="center"/>
      <protection locked="0"/>
    </xf>
    <xf numFmtId="17" fontId="2" fillId="0" borderId="0" xfId="0" applyNumberFormat="1" applyFont="1" applyAlignment="1" applyProtection="1">
      <alignment horizontal="center" vertical="center"/>
      <protection locked="0"/>
    </xf>
    <xf numFmtId="17" fontId="2" fillId="0" borderId="1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 fontId="2" fillId="0" borderId="1" xfId="0" applyNumberFormat="1" applyFont="1" applyBorder="1" applyAlignment="1" applyProtection="1">
      <alignment horizontal="center" vertical="center"/>
      <protection locked="0"/>
    </xf>
    <xf numFmtId="17" fontId="2" fillId="0" borderId="12" xfId="0" applyNumberFormat="1" applyFont="1" applyBorder="1" applyAlignment="1" applyProtection="1">
      <alignment horizontal="center" vertical="center"/>
      <protection locked="0"/>
    </xf>
    <xf numFmtId="0" fontId="20" fillId="14" borderId="0" xfId="0" applyFont="1" applyFill="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10" fillId="0" borderId="0" xfId="0" applyFont="1" applyAlignment="1">
      <alignment horizontal="left" vertical="center"/>
    </xf>
    <xf numFmtId="14" fontId="10" fillId="0" borderId="0" xfId="0" applyNumberFormat="1" applyFont="1" applyAlignment="1">
      <alignment horizontal="left" vertical="center"/>
    </xf>
    <xf numFmtId="0" fontId="3" fillId="0" borderId="0" xfId="0" applyFont="1" applyAlignment="1">
      <alignment horizontal="left" vertical="center"/>
    </xf>
    <xf numFmtId="164" fontId="21" fillId="0" borderId="0" xfId="0" applyNumberFormat="1" applyFont="1" applyAlignment="1" applyProtection="1">
      <alignment horizontal="center" vertical="center"/>
      <protection locked="0"/>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17" fontId="2" fillId="0" borderId="7" xfId="0" applyNumberFormat="1" applyFont="1" applyBorder="1" applyAlignment="1" applyProtection="1">
      <alignment horizontal="center" vertical="center"/>
      <protection locked="0"/>
    </xf>
    <xf numFmtId="17" fontId="2" fillId="0" borderId="14" xfId="0" applyNumberFormat="1" applyFont="1" applyBorder="1" applyAlignment="1" applyProtection="1">
      <alignment horizontal="center" vertical="center"/>
      <protection locked="0"/>
    </xf>
    <xf numFmtId="0" fontId="20" fillId="14" borderId="0" xfId="0" applyFont="1" applyFill="1" applyAlignment="1">
      <alignment vertical="center"/>
    </xf>
    <xf numFmtId="0" fontId="1" fillId="9" borderId="0" xfId="0" applyFont="1" applyFill="1" applyAlignment="1">
      <alignment horizontal="center" vertical="center" wrapText="1"/>
    </xf>
  </cellXfs>
  <cellStyles count="1">
    <cellStyle name="Normal" xfId="0" builtinId="0"/>
  </cellStyles>
  <dxfs count="170">
    <dxf>
      <font>
        <color rgb="FFC00000"/>
      </font>
      <fill>
        <patternFill>
          <bgColor rgb="FFFFC1D4"/>
        </patternFill>
      </fill>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ill>
        <patternFill>
          <bgColor rgb="FF92D050"/>
        </patternFill>
      </fill>
    </dxf>
    <dxf>
      <fill>
        <patternFill>
          <bgColor rgb="FFFF0000"/>
        </patternFill>
      </fill>
    </dxf>
    <dxf>
      <font>
        <color rgb="FF008A3E"/>
      </font>
    </dxf>
    <dxf>
      <font>
        <color rgb="FFFF0000"/>
      </font>
    </dxf>
    <dxf>
      <font>
        <color rgb="FF008A3E"/>
      </font>
    </dxf>
    <dxf>
      <font>
        <color rgb="FFFF0000"/>
      </font>
    </dxf>
    <dxf>
      <font>
        <color rgb="FF008A3E"/>
      </font>
    </dxf>
    <dxf>
      <font>
        <color rgb="FFFF0000"/>
      </font>
    </dxf>
    <dxf>
      <fill>
        <patternFill>
          <bgColor rgb="FF92D050"/>
        </patternFill>
      </fill>
    </dxf>
    <dxf>
      <fill>
        <patternFill>
          <bgColor rgb="FFFF0000"/>
        </patternFill>
      </fill>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008A3E"/>
      </font>
    </dxf>
    <dxf>
      <font>
        <color rgb="FFFF0000"/>
      </font>
    </dxf>
    <dxf>
      <fill>
        <patternFill>
          <bgColor rgb="FF92D050"/>
        </patternFill>
      </fill>
    </dxf>
    <dxf>
      <fill>
        <patternFill>
          <bgColor rgb="FFFF0000"/>
        </patternFill>
      </fill>
    </dxf>
    <dxf>
      <fill>
        <patternFill>
          <bgColor rgb="FF92D050"/>
        </patternFill>
      </fill>
    </dxf>
    <dxf>
      <fill>
        <patternFill>
          <bgColor rgb="FFFF0000"/>
        </patternFill>
      </fill>
    </dxf>
    <dxf>
      <font>
        <color rgb="FF008A3E"/>
      </font>
    </dxf>
    <dxf>
      <font>
        <color rgb="FFFF0000"/>
      </font>
    </dxf>
    <dxf>
      <fill>
        <patternFill>
          <bgColor rgb="FF92D050"/>
        </patternFill>
      </fill>
    </dxf>
    <dxf>
      <fill>
        <patternFill>
          <bgColor rgb="FFFF0000"/>
        </patternFill>
      </fill>
    </dxf>
    <dxf>
      <font>
        <color rgb="FF008A3E"/>
      </font>
    </dxf>
    <dxf>
      <font>
        <color rgb="FFFF0000"/>
      </font>
    </dxf>
    <dxf>
      <fill>
        <patternFill>
          <bgColor rgb="FF92D050"/>
        </patternFill>
      </fill>
    </dxf>
    <dxf>
      <fill>
        <patternFill>
          <bgColor rgb="FFFF0000"/>
        </patternFill>
      </fill>
    </dxf>
    <dxf>
      <fill>
        <patternFill>
          <bgColor rgb="FF92D050"/>
        </patternFill>
      </fill>
    </dxf>
    <dxf>
      <fill>
        <patternFill>
          <bgColor rgb="FFFF0000"/>
        </patternFill>
      </fill>
    </dxf>
    <dxf>
      <font>
        <color rgb="FFC00000"/>
      </font>
      <fill>
        <patternFill>
          <bgColor rgb="FFFFC1D4"/>
        </patternFill>
      </fill>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ill>
        <patternFill>
          <bgColor rgb="FF92D050"/>
        </patternFill>
      </fill>
    </dxf>
    <dxf>
      <fill>
        <patternFill>
          <bgColor rgb="FFFF0000"/>
        </patternFill>
      </fill>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008A3E"/>
      </font>
    </dxf>
    <dxf>
      <font>
        <color rgb="FFFF0000"/>
      </font>
    </dxf>
    <dxf>
      <fill>
        <patternFill>
          <bgColor rgb="FF92D050"/>
        </patternFill>
      </fill>
    </dxf>
    <dxf>
      <fill>
        <patternFill>
          <bgColor rgb="FFFF0000"/>
        </patternFill>
      </fill>
    </dxf>
    <dxf>
      <fill>
        <patternFill>
          <bgColor rgb="FF92D050"/>
        </patternFill>
      </fill>
    </dxf>
    <dxf>
      <fill>
        <patternFill>
          <bgColor rgb="FFFF0000"/>
        </patternFill>
      </fill>
    </dxf>
    <dxf>
      <font>
        <color rgb="FF008A3E"/>
      </font>
    </dxf>
    <dxf>
      <font>
        <color rgb="FFFF0000"/>
      </font>
    </dxf>
    <dxf>
      <fill>
        <patternFill>
          <bgColor rgb="FF92D050"/>
        </patternFill>
      </fill>
    </dxf>
    <dxf>
      <fill>
        <patternFill>
          <bgColor rgb="FFFF0000"/>
        </patternFill>
      </fill>
    </dxf>
    <dxf>
      <font>
        <color rgb="FF008A3E"/>
      </font>
    </dxf>
    <dxf>
      <font>
        <color rgb="FFFF000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bgColor rgb="FFFFC7CE"/>
        </patternFill>
      </fill>
    </dxf>
    <dxf>
      <font>
        <color rgb="FFFF0000"/>
      </font>
    </dxf>
    <dxf>
      <font>
        <color rgb="FF00B050"/>
      </font>
    </dxf>
    <dxf>
      <font>
        <color rgb="FFFF0000"/>
      </font>
    </dxf>
    <dxf>
      <font>
        <color rgb="FF00B050"/>
      </font>
    </dxf>
    <dxf>
      <font>
        <color rgb="FFFF0000"/>
      </font>
    </dxf>
    <dxf>
      <font>
        <color rgb="FF00B050"/>
      </font>
    </dxf>
    <dxf>
      <fill>
        <patternFill>
          <bgColor rgb="FF92D050"/>
        </patternFill>
      </fill>
    </dxf>
    <dxf>
      <fill>
        <patternFill>
          <bgColor rgb="FFFF0000"/>
        </patternFill>
      </fill>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008A3E"/>
      </font>
    </dxf>
    <dxf>
      <font>
        <color rgb="FFFF0000"/>
      </font>
    </dxf>
    <dxf>
      <font>
        <color rgb="FFC00000"/>
      </font>
      <fill>
        <patternFill>
          <bgColor rgb="FFFFC1D4"/>
        </patternFill>
      </fill>
    </dxf>
    <dxf>
      <font>
        <color rgb="FF008A3E"/>
      </font>
    </dxf>
    <dxf>
      <font>
        <color rgb="FFFF0000"/>
      </font>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C00000"/>
      </font>
      <fill>
        <patternFill>
          <bgColor rgb="FFFFC1D4"/>
        </patternFill>
      </fill>
    </dxf>
    <dxf>
      <font>
        <color rgb="FFFF0000"/>
      </font>
    </dxf>
    <dxf>
      <font>
        <color rgb="FF008A3E"/>
      </font>
    </dxf>
    <dxf>
      <fill>
        <patternFill>
          <bgColor rgb="FF92D050"/>
        </patternFill>
      </fill>
    </dxf>
    <dxf>
      <fill>
        <patternFill>
          <bgColor rgb="FFFF0000"/>
        </patternFill>
      </fill>
    </dxf>
    <dxf>
      <font>
        <color rgb="FFC00000"/>
      </font>
      <fill>
        <patternFill>
          <bgColor rgb="FFFFC1D4"/>
        </patternFill>
      </fill>
    </dxf>
    <dxf>
      <font>
        <color rgb="FF008A3E"/>
      </font>
    </dxf>
    <dxf>
      <font>
        <color rgb="FFFF0000"/>
      </font>
    </dxf>
    <dxf>
      <fill>
        <patternFill>
          <bgColor rgb="FF92D050"/>
        </patternFill>
      </fill>
    </dxf>
    <dxf>
      <fill>
        <patternFill>
          <bgColor rgb="FFFF0000"/>
        </patternFill>
      </fill>
    </dxf>
    <dxf>
      <font>
        <color rgb="FF008A3E"/>
      </font>
    </dxf>
    <dxf>
      <font>
        <color rgb="FFFF000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FFC1D4"/>
      <color rgb="FF008A3E"/>
      <color rgb="FFB0E6FE"/>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793</xdr:colOff>
      <xdr:row>2</xdr:row>
      <xdr:rowOff>0</xdr:rowOff>
    </xdr:from>
    <xdr:to>
      <xdr:col>15</xdr:col>
      <xdr:colOff>10584</xdr:colOff>
      <xdr:row>41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0824" y="381000"/>
          <a:ext cx="8510854" cy="7429500"/>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ctr"/>
          <a:r>
            <a:rPr lang="en-US" sz="1600" b="1">
              <a:solidFill>
                <a:schemeClr val="dk1"/>
              </a:solidFill>
              <a:effectLst/>
              <a:latin typeface="+mn-lt"/>
              <a:ea typeface="+mn-ea"/>
              <a:cs typeface="+mn-cs"/>
            </a:rPr>
            <a:t>INTRODUCTION</a:t>
          </a:r>
        </a:p>
        <a:p>
          <a:endParaRPr lang="en-US" sz="1100">
            <a:solidFill>
              <a:schemeClr val="dk1"/>
            </a:solidFill>
            <a:effectLst/>
            <a:latin typeface="+mn-lt"/>
            <a:ea typeface="+mn-ea"/>
            <a:cs typeface="+mn-cs"/>
          </a:endParaRPr>
        </a:p>
        <a:p>
          <a:r>
            <a:rPr lang="en-US" sz="1400">
              <a:solidFill>
                <a:schemeClr val="dk1"/>
              </a:solidFill>
              <a:effectLst/>
              <a:latin typeface="+mn-lt"/>
              <a:ea typeface="+mn-ea"/>
              <a:cs typeface="+mn-cs"/>
            </a:rPr>
            <a:t>This form was designed to assist Principals balance the information provided on the "</a:t>
          </a:r>
          <a:r>
            <a:rPr lang="en-US" sz="1400" i="1">
              <a:solidFill>
                <a:schemeClr val="dk1"/>
              </a:solidFill>
              <a:effectLst/>
              <a:latin typeface="+mn-lt"/>
              <a:ea typeface="+mn-ea"/>
              <a:cs typeface="+mn-cs"/>
            </a:rPr>
            <a:t>Positions Allocation Report – Properties of all Positions"</a:t>
          </a:r>
          <a:r>
            <a:rPr lang="en-US" sz="1400">
              <a:solidFill>
                <a:schemeClr val="dk1"/>
              </a:solidFill>
              <a:effectLst/>
              <a:latin typeface="+mn-lt"/>
              <a:ea typeface="+mn-ea"/>
              <a:cs typeface="+mn-cs"/>
            </a:rPr>
            <a:t> with the employees hired at an individual school.  Although it was intended as a planning tool, the form can be used throughout the school year to keep a running record of People vs. PAR to ensure that allocations are being used correctly and effectively.</a:t>
          </a:r>
        </a:p>
        <a:p>
          <a:r>
            <a:rPr lang="en-US" sz="1400">
              <a:solidFill>
                <a:schemeClr val="dk1"/>
              </a:solidFill>
              <a:effectLst/>
              <a:latin typeface="+mn-lt"/>
              <a:ea typeface="+mn-ea"/>
              <a:cs typeface="+mn-cs"/>
            </a:rPr>
            <a:t> </a:t>
          </a:r>
        </a:p>
        <a:p>
          <a:r>
            <a:rPr lang="en-US" sz="1400" b="1" u="sng">
              <a:solidFill>
                <a:schemeClr val="dk1"/>
              </a:solidFill>
              <a:effectLst/>
              <a:latin typeface="+mn-lt"/>
              <a:ea typeface="+mn-ea"/>
              <a:cs typeface="+mn-cs"/>
            </a:rPr>
            <a:t>Using the Form</a:t>
          </a:r>
          <a:r>
            <a:rPr lang="en-US" sz="1400" b="1">
              <a:solidFill>
                <a:schemeClr val="dk1"/>
              </a:solidFill>
              <a:effectLst/>
              <a:latin typeface="+mn-lt"/>
              <a:ea typeface="+mn-ea"/>
              <a:cs typeface="+mn-cs"/>
            </a:rPr>
            <a:t>:</a:t>
          </a:r>
        </a:p>
        <a:p>
          <a:r>
            <a:rPr lang="en-US" sz="1400">
              <a:solidFill>
                <a:schemeClr val="dk1"/>
              </a:solidFill>
              <a:effectLst/>
              <a:latin typeface="+mn-lt"/>
              <a:ea typeface="+mn-ea"/>
              <a:cs typeface="+mn-cs"/>
            </a:rPr>
            <a:t>There are two (2) tabs available for use.  One for Instructional Staff, and the other for Support Staff.  In general, any area </a:t>
          </a:r>
          <a:r>
            <a:rPr lang="en-US" sz="1400" b="1">
              <a:solidFill>
                <a:schemeClr val="dk1"/>
              </a:solidFill>
              <a:effectLst/>
              <a:latin typeface="+mn-lt"/>
              <a:ea typeface="+mn-ea"/>
              <a:cs typeface="+mn-cs"/>
            </a:rPr>
            <a:t>not</a:t>
          </a:r>
          <a:r>
            <a:rPr lang="en-US" sz="1400">
              <a:solidFill>
                <a:schemeClr val="dk1"/>
              </a:solidFill>
              <a:effectLst/>
              <a:latin typeface="+mn-lt"/>
              <a:ea typeface="+mn-ea"/>
              <a:cs typeface="+mn-cs"/>
            </a:rPr>
            <a:t> shaded, is one that may be manipulated by either typing text and numbers, or by using a drop down menu.  Step by step instructions have also been provided to assist the user o</a:t>
          </a:r>
          <a:r>
            <a:rPr lang="en-US" sz="1400" baseline="0">
              <a:solidFill>
                <a:schemeClr val="dk1"/>
              </a:solidFill>
              <a:effectLst/>
              <a:latin typeface="+mn-lt"/>
              <a:ea typeface="+mn-ea"/>
              <a:cs typeface="+mn-cs"/>
            </a:rPr>
            <a:t>n each tab.</a:t>
          </a:r>
          <a:endParaRPr lang="en-US" sz="1400">
            <a:solidFill>
              <a:schemeClr val="dk1"/>
            </a:solidFill>
            <a:effectLst/>
            <a:latin typeface="+mn-lt"/>
            <a:ea typeface="+mn-ea"/>
            <a:cs typeface="+mn-cs"/>
          </a:endParaRP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form will calculate the occupied units based off the information provided in the </a:t>
          </a:r>
          <a:r>
            <a:rPr lang="en-US" sz="1400" i="1">
              <a:solidFill>
                <a:schemeClr val="dk1"/>
              </a:solidFill>
              <a:effectLst/>
              <a:latin typeface="+mn-lt"/>
              <a:ea typeface="+mn-ea"/>
              <a:cs typeface="+mn-cs"/>
            </a:rPr>
            <a:t>Allocated</a:t>
          </a:r>
          <a:r>
            <a:rPr lang="en-US" sz="1400">
              <a:solidFill>
                <a:schemeClr val="dk1"/>
              </a:solidFill>
              <a:effectLst/>
              <a:latin typeface="+mn-lt"/>
              <a:ea typeface="+mn-ea"/>
              <a:cs typeface="+mn-cs"/>
            </a:rPr>
            <a:t> column and the </a:t>
          </a:r>
          <a:r>
            <a:rPr lang="en-US" sz="1400" i="1">
              <a:solidFill>
                <a:schemeClr val="dk1"/>
              </a:solidFill>
              <a:effectLst/>
              <a:latin typeface="+mn-lt"/>
              <a:ea typeface="+mn-ea"/>
              <a:cs typeface="+mn-cs"/>
            </a:rPr>
            <a:t>Position </a:t>
          </a:r>
          <a:r>
            <a:rPr lang="en-US" sz="1400">
              <a:solidFill>
                <a:schemeClr val="dk1"/>
              </a:solidFill>
              <a:effectLst/>
              <a:latin typeface="+mn-lt"/>
              <a:ea typeface="+mn-ea"/>
              <a:cs typeface="+mn-cs"/>
            </a:rPr>
            <a:t>column.  In order to minimize input error, only the appropriate position numbers will be available in each sub section drop down menu.  </a:t>
          </a:r>
        </a:p>
        <a:p>
          <a:pPr lvl="1"/>
          <a:endParaRPr lang="en-US" sz="1100" i="1">
            <a:solidFill>
              <a:schemeClr val="dk1"/>
            </a:solidFill>
            <a:effectLst/>
            <a:latin typeface="+mn-lt"/>
            <a:ea typeface="+mn-ea"/>
            <a:cs typeface="+mn-cs"/>
          </a:endParaRPr>
        </a:p>
        <a:p>
          <a:pPr lvl="1"/>
          <a:r>
            <a:rPr lang="en-US" sz="1400" i="1">
              <a:solidFill>
                <a:schemeClr val="dk1"/>
              </a:solidFill>
              <a:effectLst/>
              <a:latin typeface="+mn-lt"/>
              <a:ea typeface="+mn-ea"/>
              <a:cs typeface="+mn-cs"/>
            </a:rPr>
            <a:t>NOTE:  Please use caution when using copy and paste features.  Although the form will allow you to do so, it is important to check to make sure the positons are being used in the correct sub section.  If it is not, there is a possibility that the form will not calculate the occupied units correctly.</a:t>
          </a: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 </a:t>
          </a:r>
        </a:p>
        <a:p>
          <a:r>
            <a:rPr lang="en-US" sz="1400">
              <a:solidFill>
                <a:schemeClr val="dk1"/>
              </a:solidFill>
              <a:effectLst/>
              <a:latin typeface="+mn-lt"/>
              <a:ea typeface="+mn-ea"/>
              <a:cs typeface="+mn-cs"/>
            </a:rPr>
            <a:t>When using the form, please note that any totals listed in GREEN indicate areas with vacancies, while totals listed in RED indicate areas with overages.</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Since this form was designed to accommodate all schools there may be unique staffing situations that arise.  If you have any comments or suggestions about how to improve forthcoming versions of this document, please reach out to Position Control.</a:t>
          </a:r>
        </a:p>
        <a:p>
          <a:endParaRPr lang="en-US" sz="1400">
            <a:solidFill>
              <a:schemeClr val="dk1"/>
            </a:solidFill>
            <a:effectLst/>
            <a:latin typeface="+mn-lt"/>
            <a:ea typeface="+mn-ea"/>
            <a:cs typeface="+mn-cs"/>
          </a:endParaRPr>
        </a:p>
        <a:p>
          <a:endParaRPr lang="en-US" sz="1400">
            <a:solidFill>
              <a:schemeClr val="accent5">
                <a:lumMod val="50000"/>
              </a:schemeClr>
            </a:solidFill>
            <a:effectLst/>
            <a:latin typeface="+mn-lt"/>
            <a:ea typeface="+mn-ea"/>
            <a:cs typeface="+mn-cs"/>
          </a:endParaRPr>
        </a:p>
        <a:p>
          <a:r>
            <a:rPr lang="en-US" sz="1400" b="0">
              <a:solidFill>
                <a:schemeClr val="tx1"/>
              </a:solidFill>
              <a:effectLst/>
              <a:latin typeface="+mn-lt"/>
              <a:ea typeface="+mn-ea"/>
              <a:cs typeface="+mn-cs"/>
            </a:rPr>
            <a:t>Contact Information:</a:t>
          </a:r>
        </a:p>
        <a:p>
          <a:r>
            <a:rPr lang="en-US" sz="1400" b="0">
              <a:solidFill>
                <a:schemeClr val="tx1"/>
              </a:solidFill>
              <a:effectLst/>
              <a:latin typeface="+mn-lt"/>
              <a:ea typeface="+mn-ea"/>
              <a:cs typeface="+mn-cs"/>
            </a:rPr>
            <a:t>Charlie Smith – Position Control Coordinator			321-633-1000  x204</a:t>
          </a:r>
        </a:p>
        <a:p>
          <a:r>
            <a:rPr lang="en-US" sz="1400" b="0">
              <a:solidFill>
                <a:schemeClr val="tx1"/>
              </a:solidFill>
              <a:effectLst/>
              <a:latin typeface="+mn-lt"/>
              <a:ea typeface="+mn-ea"/>
              <a:cs typeface="+mn-cs"/>
            </a:rPr>
            <a:t>Shannon Alvarez – Employment Specialist Position Control		321-633-1000  x214</a:t>
          </a:r>
        </a:p>
        <a:p>
          <a:endParaRPr lang="en-US" sz="1100"/>
        </a:p>
      </xdr:txBody>
    </xdr:sp>
    <xdr:clientData/>
  </xdr:twoCellAnchor>
  <xdr:twoCellAnchor>
    <xdr:from>
      <xdr:col>1</xdr:col>
      <xdr:colOff>793</xdr:colOff>
      <xdr:row>1</xdr:row>
      <xdr:rowOff>137585</xdr:rowOff>
    </xdr:from>
    <xdr:to>
      <xdr:col>15</xdr:col>
      <xdr:colOff>10584</xdr:colOff>
      <xdr:row>40</xdr:row>
      <xdr:rowOff>137585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48443" y="328085"/>
          <a:ext cx="8544191" cy="7429500"/>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ctr"/>
          <a:r>
            <a:rPr lang="en-US" sz="1600" b="1">
              <a:solidFill>
                <a:schemeClr val="dk1"/>
              </a:solidFill>
              <a:effectLst/>
              <a:latin typeface="+mn-lt"/>
              <a:ea typeface="+mn-ea"/>
              <a:cs typeface="+mn-cs"/>
            </a:rPr>
            <a:t>INTRODUCTION</a:t>
          </a:r>
        </a:p>
        <a:p>
          <a:endParaRPr lang="en-US" sz="1100">
            <a:solidFill>
              <a:schemeClr val="dk1"/>
            </a:solidFill>
            <a:effectLst/>
            <a:latin typeface="+mn-lt"/>
            <a:ea typeface="+mn-ea"/>
            <a:cs typeface="+mn-cs"/>
          </a:endParaRPr>
        </a:p>
        <a:p>
          <a:r>
            <a:rPr lang="en-US" sz="1400">
              <a:solidFill>
                <a:schemeClr val="dk1"/>
              </a:solidFill>
              <a:effectLst/>
              <a:latin typeface="+mn-lt"/>
              <a:ea typeface="+mn-ea"/>
              <a:cs typeface="+mn-cs"/>
            </a:rPr>
            <a:t>This form was designed to assist Principals balance the information provided on the "</a:t>
          </a:r>
          <a:r>
            <a:rPr lang="en-US" sz="1400" i="1">
              <a:solidFill>
                <a:schemeClr val="dk1"/>
              </a:solidFill>
              <a:effectLst/>
              <a:latin typeface="+mn-lt"/>
              <a:ea typeface="+mn-ea"/>
              <a:cs typeface="+mn-cs"/>
            </a:rPr>
            <a:t>Positions Allocation Report – Properties of all Positions"</a:t>
          </a:r>
          <a:r>
            <a:rPr lang="en-US" sz="1400">
              <a:solidFill>
                <a:schemeClr val="dk1"/>
              </a:solidFill>
              <a:effectLst/>
              <a:latin typeface="+mn-lt"/>
              <a:ea typeface="+mn-ea"/>
              <a:cs typeface="+mn-cs"/>
            </a:rPr>
            <a:t> with the employees hired at an individual school.  Although it was intended as a planning tool, the form can be used throughout the school year to keep a running record of People vs. PAR to ensure that allocations are being used correctly and effectively.</a:t>
          </a:r>
        </a:p>
        <a:p>
          <a:r>
            <a:rPr lang="en-US" sz="1400">
              <a:solidFill>
                <a:schemeClr val="dk1"/>
              </a:solidFill>
              <a:effectLst/>
              <a:latin typeface="+mn-lt"/>
              <a:ea typeface="+mn-ea"/>
              <a:cs typeface="+mn-cs"/>
            </a:rPr>
            <a:t> </a:t>
          </a:r>
        </a:p>
        <a:p>
          <a:r>
            <a:rPr lang="en-US" sz="1400" b="1" u="sng">
              <a:solidFill>
                <a:schemeClr val="dk1"/>
              </a:solidFill>
              <a:effectLst/>
              <a:latin typeface="+mn-lt"/>
              <a:ea typeface="+mn-ea"/>
              <a:cs typeface="+mn-cs"/>
            </a:rPr>
            <a:t>Using the Form</a:t>
          </a:r>
          <a:r>
            <a:rPr lang="en-US" sz="1400" b="1">
              <a:solidFill>
                <a:schemeClr val="dk1"/>
              </a:solidFill>
              <a:effectLst/>
              <a:latin typeface="+mn-lt"/>
              <a:ea typeface="+mn-ea"/>
              <a:cs typeface="+mn-cs"/>
            </a:rPr>
            <a:t>:</a:t>
          </a:r>
        </a:p>
        <a:p>
          <a:r>
            <a:rPr lang="en-US" sz="1400">
              <a:solidFill>
                <a:schemeClr val="dk1"/>
              </a:solidFill>
              <a:effectLst/>
              <a:latin typeface="+mn-lt"/>
              <a:ea typeface="+mn-ea"/>
              <a:cs typeface="+mn-cs"/>
            </a:rPr>
            <a:t>There are three (3) tabs available for use.  One for Instructional Staff by Unit Type, one for Instructional Staff by</a:t>
          </a:r>
          <a:r>
            <a:rPr lang="en-US" sz="1400" baseline="0">
              <a:solidFill>
                <a:schemeClr val="dk1"/>
              </a:solidFill>
              <a:effectLst/>
              <a:latin typeface="+mn-lt"/>
              <a:ea typeface="+mn-ea"/>
              <a:cs typeface="+mn-cs"/>
            </a:rPr>
            <a:t> Name, </a:t>
          </a:r>
          <a:r>
            <a:rPr lang="en-US" sz="1400">
              <a:solidFill>
                <a:schemeClr val="dk1"/>
              </a:solidFill>
              <a:effectLst/>
              <a:latin typeface="+mn-lt"/>
              <a:ea typeface="+mn-ea"/>
              <a:cs typeface="+mn-cs"/>
            </a:rPr>
            <a:t>and one for Support Staff.  Please use the tabs that best fit the need for your individual school.  In general, any area </a:t>
          </a:r>
          <a:r>
            <a:rPr lang="en-US" sz="1400" b="1">
              <a:solidFill>
                <a:schemeClr val="dk1"/>
              </a:solidFill>
              <a:effectLst/>
              <a:latin typeface="+mn-lt"/>
              <a:ea typeface="+mn-ea"/>
              <a:cs typeface="+mn-cs"/>
            </a:rPr>
            <a:t>not</a:t>
          </a:r>
          <a:r>
            <a:rPr lang="en-US" sz="1400">
              <a:solidFill>
                <a:schemeClr val="dk1"/>
              </a:solidFill>
              <a:effectLst/>
              <a:latin typeface="+mn-lt"/>
              <a:ea typeface="+mn-ea"/>
              <a:cs typeface="+mn-cs"/>
            </a:rPr>
            <a:t> shaded, is one that may be manipulated by either typing text and numbers, or by using a drop down menu.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form will calculate the occupied units based off the information provided in the </a:t>
          </a:r>
          <a:r>
            <a:rPr lang="en-US" sz="1400" i="1">
              <a:solidFill>
                <a:schemeClr val="dk1"/>
              </a:solidFill>
              <a:effectLst/>
              <a:latin typeface="+mn-lt"/>
              <a:ea typeface="+mn-ea"/>
              <a:cs typeface="+mn-cs"/>
            </a:rPr>
            <a:t>Allocated</a:t>
          </a:r>
          <a:r>
            <a:rPr lang="en-US" sz="1400">
              <a:solidFill>
                <a:schemeClr val="dk1"/>
              </a:solidFill>
              <a:effectLst/>
              <a:latin typeface="+mn-lt"/>
              <a:ea typeface="+mn-ea"/>
              <a:cs typeface="+mn-cs"/>
            </a:rPr>
            <a:t> column and the </a:t>
          </a:r>
          <a:r>
            <a:rPr lang="en-US" sz="1400" i="1">
              <a:solidFill>
                <a:schemeClr val="dk1"/>
              </a:solidFill>
              <a:effectLst/>
              <a:latin typeface="+mn-lt"/>
              <a:ea typeface="+mn-ea"/>
              <a:cs typeface="+mn-cs"/>
            </a:rPr>
            <a:t>Position </a:t>
          </a:r>
          <a:r>
            <a:rPr lang="en-US" sz="1400">
              <a:solidFill>
                <a:schemeClr val="dk1"/>
              </a:solidFill>
              <a:effectLst/>
              <a:latin typeface="+mn-lt"/>
              <a:ea typeface="+mn-ea"/>
              <a:cs typeface="+mn-cs"/>
            </a:rPr>
            <a:t>column.  In order to minimize input error, only the appropriate position numbers will be available in each sub section drop down menu.  </a:t>
          </a:r>
        </a:p>
        <a:p>
          <a:pPr lvl="1"/>
          <a:endParaRPr lang="en-US" sz="1100" i="1">
            <a:solidFill>
              <a:schemeClr val="dk1"/>
            </a:solidFill>
            <a:effectLst/>
            <a:latin typeface="+mn-lt"/>
            <a:ea typeface="+mn-ea"/>
            <a:cs typeface="+mn-cs"/>
          </a:endParaRPr>
        </a:p>
        <a:p>
          <a:pPr lvl="1"/>
          <a:r>
            <a:rPr lang="en-US" sz="1400" i="1">
              <a:solidFill>
                <a:srgbClr val="FF0000"/>
              </a:solidFill>
              <a:effectLst/>
              <a:latin typeface="+mn-lt"/>
              <a:ea typeface="+mn-ea"/>
              <a:cs typeface="+mn-cs"/>
            </a:rPr>
            <a:t>NOTE:  Please use caution when using copy and paste features.  Although the form will allow you to do so, it is important to check to make sure the positons are being used in the correct sub section.  If it is not, there is a possibility that the form will not calculate the occupied units correctly.</a:t>
          </a:r>
          <a:endParaRPr lang="en-US" sz="1400">
            <a:solidFill>
              <a:srgbClr val="FF0000"/>
            </a:solidFill>
            <a:effectLst/>
            <a:latin typeface="+mn-lt"/>
            <a:ea typeface="+mn-ea"/>
            <a:cs typeface="+mn-cs"/>
          </a:endParaRPr>
        </a:p>
        <a:p>
          <a:r>
            <a:rPr lang="en-US" sz="1400">
              <a:solidFill>
                <a:schemeClr val="dk1"/>
              </a:solidFill>
              <a:effectLst/>
              <a:latin typeface="+mn-lt"/>
              <a:ea typeface="+mn-ea"/>
              <a:cs typeface="+mn-cs"/>
            </a:rPr>
            <a:t> </a:t>
          </a:r>
        </a:p>
        <a:p>
          <a:r>
            <a:rPr lang="en-US" sz="1400">
              <a:solidFill>
                <a:schemeClr val="dk1"/>
              </a:solidFill>
              <a:effectLst/>
              <a:latin typeface="+mn-lt"/>
              <a:ea typeface="+mn-ea"/>
              <a:cs typeface="+mn-cs"/>
            </a:rPr>
            <a:t>When using the form, please note that any totals listed in GREEN indicate areas with vacancies, while totals listed in RED indicate areas with overages.</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Since this form was designed to accommodate all schools there may be unique staffing situations that arise.  If you have any comments or suggestions about how to improve forthcoming versions of this document, please reach out to Position Control.</a:t>
          </a:r>
        </a:p>
        <a:p>
          <a:endParaRPr lang="en-US" sz="1400">
            <a:solidFill>
              <a:schemeClr val="dk1"/>
            </a:solidFill>
            <a:effectLst/>
            <a:latin typeface="+mn-lt"/>
            <a:ea typeface="+mn-ea"/>
            <a:cs typeface="+mn-cs"/>
          </a:endParaRPr>
        </a:p>
        <a:p>
          <a:endParaRPr lang="en-US" sz="1400">
            <a:solidFill>
              <a:schemeClr val="accent5">
                <a:lumMod val="50000"/>
              </a:schemeClr>
            </a:solidFill>
            <a:effectLst/>
            <a:latin typeface="+mn-lt"/>
            <a:ea typeface="+mn-ea"/>
            <a:cs typeface="+mn-cs"/>
          </a:endParaRPr>
        </a:p>
        <a:p>
          <a:r>
            <a:rPr lang="en-US" sz="1400" b="0">
              <a:solidFill>
                <a:schemeClr val="tx1"/>
              </a:solidFill>
              <a:effectLst/>
              <a:latin typeface="+mn-lt"/>
              <a:ea typeface="+mn-ea"/>
              <a:cs typeface="+mn-cs"/>
            </a:rPr>
            <a:t>Contact Information:</a:t>
          </a:r>
        </a:p>
        <a:p>
          <a:r>
            <a:rPr lang="en-US" sz="1400" b="0">
              <a:solidFill>
                <a:schemeClr val="tx1"/>
              </a:solidFill>
              <a:effectLst/>
              <a:latin typeface="+mn-lt"/>
              <a:ea typeface="+mn-ea"/>
              <a:cs typeface="+mn-cs"/>
            </a:rPr>
            <a:t>Charlie Smith – Position Control Coordinator			321-633-1000  x11204</a:t>
          </a:r>
        </a:p>
        <a:p>
          <a:r>
            <a:rPr lang="en-US" sz="1400" b="0">
              <a:solidFill>
                <a:schemeClr val="tx1"/>
              </a:solidFill>
              <a:effectLst/>
              <a:latin typeface="+mn-lt"/>
              <a:ea typeface="+mn-ea"/>
              <a:cs typeface="+mn-cs"/>
            </a:rPr>
            <a:t>Kristy Lay – Employment Specialist Position Control		321-633-1000  x11214</a:t>
          </a:r>
        </a:p>
        <a:p>
          <a:endParaRPr lang="en-US" sz="1100"/>
        </a:p>
      </xdr:txBody>
    </xdr:sp>
    <xdr:clientData/>
  </xdr:twoCellAnchor>
  <xdr:twoCellAnchor>
    <xdr:from>
      <xdr:col>17</xdr:col>
      <xdr:colOff>1</xdr:colOff>
      <xdr:row>2</xdr:row>
      <xdr:rowOff>0</xdr:rowOff>
    </xdr:from>
    <xdr:to>
      <xdr:col>25</xdr:col>
      <xdr:colOff>11907</xdr:colOff>
      <xdr:row>41</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277351" y="381000"/>
          <a:ext cx="4888706" cy="7429500"/>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ctr"/>
          <a:r>
            <a:rPr lang="en-US" sz="1600" b="1">
              <a:solidFill>
                <a:schemeClr val="dk1"/>
              </a:solidFill>
              <a:effectLst/>
              <a:latin typeface="+mn-lt"/>
              <a:ea typeface="+mn-ea"/>
              <a:cs typeface="+mn-cs"/>
            </a:rPr>
            <a:t>INSTRUCTIONS</a:t>
          </a:r>
        </a:p>
        <a:p>
          <a:pPr algn="ctr"/>
          <a:endParaRPr lang="en-US" sz="1100">
            <a:solidFill>
              <a:schemeClr val="dk1"/>
            </a:solidFill>
            <a:effectLst/>
            <a:latin typeface="+mn-lt"/>
            <a:ea typeface="+mn-ea"/>
            <a:cs typeface="+mn-cs"/>
          </a:endParaRPr>
        </a:p>
        <a:p>
          <a:pPr algn="l"/>
          <a:r>
            <a:rPr lang="en-US" sz="1400" b="1">
              <a:solidFill>
                <a:schemeClr val="dk1"/>
              </a:solidFill>
              <a:effectLst/>
              <a:latin typeface="+mn-lt"/>
              <a:ea typeface="+mn-ea"/>
              <a:cs typeface="+mn-cs"/>
            </a:rPr>
            <a:t>STEP 1:  PAR ALLOCATIONS</a:t>
          </a:r>
        </a:p>
        <a:p>
          <a:pPr algn="l"/>
          <a:r>
            <a:rPr lang="en-US" sz="1400">
              <a:solidFill>
                <a:schemeClr val="dk1"/>
              </a:solidFill>
              <a:effectLst/>
              <a:latin typeface="+mn-lt"/>
              <a:ea typeface="+mn-ea"/>
              <a:cs typeface="+mn-cs"/>
            </a:rPr>
            <a:t>Enter in allocations units in Columns “ALLOC” on pages</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3 and 4, from your Position Allocation Report (PAR).  In the PAR REPORT SUMMARY on the bottom of page 4, enter “Total Allocated Units” from each of the top seven (7) categories from the same PAR report.</a:t>
          </a:r>
        </a:p>
        <a:p>
          <a:pPr algn="l"/>
          <a:endParaRPr lang="en-US" sz="1400">
            <a:solidFill>
              <a:schemeClr val="dk1"/>
            </a:solidFill>
            <a:effectLst/>
            <a:latin typeface="+mn-lt"/>
            <a:ea typeface="+mn-ea"/>
            <a:cs typeface="+mn-cs"/>
          </a:endParaRPr>
        </a:p>
        <a:p>
          <a:pPr algn="l"/>
          <a:r>
            <a:rPr lang="en-US" sz="1200">
              <a:solidFill>
                <a:srgbClr val="FF0000"/>
              </a:solidFill>
              <a:effectLst/>
              <a:latin typeface="+mn-lt"/>
              <a:ea typeface="+mn-ea"/>
              <a:cs typeface="+mn-cs"/>
            </a:rPr>
            <a:t>NOTE:</a:t>
          </a:r>
          <a:r>
            <a:rPr lang="en-US" sz="1200" baseline="0">
              <a:solidFill>
                <a:srgbClr val="FF0000"/>
              </a:solidFill>
              <a:effectLst/>
              <a:latin typeface="+mn-lt"/>
              <a:ea typeface="+mn-ea"/>
              <a:cs typeface="+mn-cs"/>
            </a:rPr>
            <a:t>  The totals typed in the PAR REPORT SUMMARY will be highlighted if the total typed does not match the total calculated in the corresponding field.</a:t>
          </a:r>
          <a:endParaRPr lang="en-US" sz="1200">
            <a:solidFill>
              <a:srgbClr val="FF0000"/>
            </a:solidFill>
            <a:effectLst/>
            <a:latin typeface="+mn-lt"/>
            <a:ea typeface="+mn-ea"/>
            <a:cs typeface="+mn-cs"/>
          </a:endParaRPr>
        </a:p>
        <a:p>
          <a:pPr algn="l"/>
          <a:endParaRPr lang="en-US" sz="1400">
            <a:solidFill>
              <a:schemeClr val="dk1"/>
            </a:solidFill>
            <a:effectLst/>
            <a:latin typeface="+mn-lt"/>
            <a:ea typeface="+mn-ea"/>
            <a:cs typeface="+mn-cs"/>
          </a:endParaRPr>
        </a:p>
        <a:p>
          <a:pPr algn="l"/>
          <a:endParaRPr lang="en-US" sz="1400">
            <a:solidFill>
              <a:schemeClr val="dk1"/>
            </a:solidFill>
            <a:effectLst/>
            <a:latin typeface="+mn-lt"/>
            <a:ea typeface="+mn-ea"/>
            <a:cs typeface="+mn-cs"/>
          </a:endParaRPr>
        </a:p>
        <a:p>
          <a:pPr algn="l"/>
          <a:r>
            <a:rPr lang="en-US" sz="1400" b="1">
              <a:solidFill>
                <a:schemeClr val="dk1"/>
              </a:solidFill>
              <a:effectLst/>
              <a:latin typeface="+mn-lt"/>
              <a:ea typeface="+mn-ea"/>
              <a:cs typeface="+mn-cs"/>
            </a:rPr>
            <a:t>STEP 2:  INSTRUCTIONAL and SUPPORT UNITS</a:t>
          </a:r>
        </a:p>
        <a:p>
          <a:pPr algn="l"/>
          <a:r>
            <a:rPr lang="en-US" sz="1400">
              <a:solidFill>
                <a:schemeClr val="dk1"/>
              </a:solidFill>
              <a:effectLst/>
              <a:latin typeface="+mn-lt"/>
              <a:ea typeface="+mn-ea"/>
              <a:cs typeface="+mn-cs"/>
            </a:rPr>
            <a:t>The PAR REPORT SUMMARY now lists seven (7) categories of instructional units.  Type the employee name and allocation in the space provided.  Use the drop down menus to select the position and description (if available).  The occupied allocation based on position will auto fill to the PAR summaries. </a:t>
          </a:r>
        </a:p>
        <a:p>
          <a:pPr algn="l"/>
          <a:endParaRPr lang="en-US" sz="1400">
            <a:solidFill>
              <a:schemeClr val="dk1"/>
            </a:solidFill>
            <a:effectLst/>
            <a:latin typeface="+mn-lt"/>
            <a:ea typeface="+mn-ea"/>
            <a:cs typeface="+mn-cs"/>
          </a:endParaRPr>
        </a:p>
        <a:p>
          <a:pPr algn="l"/>
          <a:r>
            <a:rPr lang="en-US" sz="1200">
              <a:solidFill>
                <a:srgbClr val="FF0000"/>
              </a:solidFill>
              <a:effectLst/>
              <a:latin typeface="+mn-lt"/>
              <a:ea typeface="+mn-ea"/>
              <a:cs typeface="+mn-cs"/>
            </a:rPr>
            <a:t>NOTE:  Use the columns labeled "C" to identify your annual and professional contract teachers.</a:t>
          </a:r>
        </a:p>
        <a:p>
          <a:pPr algn="l"/>
          <a:endParaRPr lang="en-US" sz="1400">
            <a:solidFill>
              <a:schemeClr val="dk1"/>
            </a:solidFill>
            <a:effectLst/>
            <a:latin typeface="+mn-lt"/>
            <a:ea typeface="+mn-ea"/>
            <a:cs typeface="+mn-cs"/>
          </a:endParaRPr>
        </a:p>
        <a:p>
          <a:pPr algn="l"/>
          <a:endParaRPr lang="en-US" sz="1400">
            <a:solidFill>
              <a:schemeClr val="dk1"/>
            </a:solidFill>
            <a:effectLst/>
            <a:latin typeface="+mn-lt"/>
            <a:ea typeface="+mn-ea"/>
            <a:cs typeface="+mn-cs"/>
          </a:endParaRPr>
        </a:p>
        <a:p>
          <a:pPr algn="l"/>
          <a:r>
            <a:rPr lang="en-US" sz="1400" b="1">
              <a:solidFill>
                <a:schemeClr val="dk1"/>
              </a:solidFill>
              <a:effectLst/>
              <a:latin typeface="+mn-lt"/>
              <a:ea typeface="+mn-ea"/>
              <a:cs typeface="+mn-cs"/>
            </a:rPr>
            <a:t>STEP 3:  SHORT TERM TEACHERS and TEMPORARY</a:t>
          </a:r>
          <a:r>
            <a:rPr lang="en-US" sz="1400" b="1" baseline="0">
              <a:solidFill>
                <a:schemeClr val="dk1"/>
              </a:solidFill>
              <a:effectLst/>
              <a:latin typeface="+mn-lt"/>
              <a:ea typeface="+mn-ea"/>
              <a:cs typeface="+mn-cs"/>
            </a:rPr>
            <a:t> SUPPORT</a:t>
          </a:r>
          <a:endParaRPr lang="en-US" sz="1400" b="1">
            <a:solidFill>
              <a:schemeClr val="dk1"/>
            </a:solidFill>
            <a:effectLst/>
            <a:latin typeface="+mn-lt"/>
            <a:ea typeface="+mn-ea"/>
            <a:cs typeface="+mn-cs"/>
          </a:endParaRPr>
        </a:p>
        <a:p>
          <a:pPr algn="l"/>
          <a:r>
            <a:rPr lang="en-US" sz="1400">
              <a:solidFill>
                <a:schemeClr val="dk1"/>
              </a:solidFill>
              <a:effectLst/>
              <a:latin typeface="+mn-lt"/>
              <a:ea typeface="+mn-ea"/>
              <a:cs typeface="+mn-cs"/>
            </a:rPr>
            <a:t>Use the space provided to list all Short Term Teachers and the associated Teacher on Leave.  (Remember: All Teachers in this area must have an allocation listed on the Instructional Unit Worksheet.)</a:t>
          </a:r>
        </a:p>
        <a:p>
          <a:pPr algn="l"/>
          <a:endParaRPr lang="en-US" sz="1400">
            <a:solidFill>
              <a:schemeClr val="dk1"/>
            </a:solidFill>
            <a:effectLst/>
            <a:latin typeface="+mn-lt"/>
            <a:ea typeface="+mn-ea"/>
            <a:cs typeface="+mn-cs"/>
          </a:endParaRPr>
        </a:p>
        <a:p>
          <a:pPr algn="l"/>
          <a:endParaRPr lang="en-US" sz="1400">
            <a:solidFill>
              <a:schemeClr val="dk1"/>
            </a:solidFill>
            <a:effectLst/>
            <a:latin typeface="+mn-lt"/>
            <a:ea typeface="+mn-ea"/>
            <a:cs typeface="+mn-cs"/>
          </a:endParaRPr>
        </a:p>
        <a:p>
          <a:pPr algn="l"/>
          <a:r>
            <a:rPr lang="en-US" sz="1200" i="1">
              <a:solidFill>
                <a:schemeClr val="tx1"/>
              </a:solidFill>
              <a:effectLst/>
              <a:latin typeface="+mn-lt"/>
              <a:ea typeface="+mn-ea"/>
              <a:cs typeface="+mn-cs"/>
            </a:rPr>
            <a:t>REMINDER:</a:t>
          </a:r>
        </a:p>
        <a:p>
          <a:pPr algn="l"/>
          <a:r>
            <a:rPr lang="en-US" sz="1200" i="1">
              <a:solidFill>
                <a:schemeClr val="tx1"/>
              </a:solidFill>
              <a:effectLst/>
              <a:latin typeface="+mn-lt"/>
              <a:ea typeface="+mn-ea"/>
              <a:cs typeface="+mn-cs"/>
            </a:rPr>
            <a:t>Projected FTE and Projected Membership are used to build first PAR.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85725</xdr:colOff>
      <xdr:row>0</xdr:row>
      <xdr:rowOff>66675</xdr:rowOff>
    </xdr:from>
    <xdr:to>
      <xdr:col>20</xdr:col>
      <xdr:colOff>276225</xdr:colOff>
      <xdr:row>3</xdr:row>
      <xdr:rowOff>104775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3677900" y="66675"/>
          <a:ext cx="2019300" cy="180975"/>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r>
            <a:rPr lang="en-US" sz="1100">
              <a:solidFill>
                <a:sysClr val="windowText" lastClr="000000"/>
              </a:solidFill>
            </a:rPr>
            <a:t>This page must be sorted by </a:t>
          </a:r>
          <a:r>
            <a:rPr lang="en-US" sz="1100" b="1">
              <a:solidFill>
                <a:sysClr val="windowText" lastClr="000000"/>
              </a:solidFill>
            </a:rPr>
            <a:t>POSITON</a:t>
          </a:r>
          <a:r>
            <a:rPr lang="en-US" sz="1100" b="1" baseline="0">
              <a:solidFill>
                <a:sysClr val="windowText" lastClr="000000"/>
              </a:solidFill>
            </a:rPr>
            <a:t> NUMBER </a:t>
          </a:r>
          <a:r>
            <a:rPr lang="en-US" sz="1100" baseline="0">
              <a:solidFill>
                <a:sysClr val="windowText" lastClr="000000"/>
              </a:solidFill>
            </a:rPr>
            <a:t>in order for worksheet to function correctly.</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9721x-file\hr\CS-CH\Position%20Control\Allocation%20Worksheets\NEW%20Allocation%20Worksheet%20Element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9721x-file\hr\CS-CH\Position%20Control\Allocation%20Worksheets\FY20%20%20Allocation%20Worksheet%20Element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ST by UNIT TYPE"/>
      <sheetName val="INST by NAME"/>
      <sheetName val="SUPPORT"/>
      <sheetName val="ELEM DROPDOWN"/>
      <sheetName val="DESCRIPTIONS"/>
    </sheetNames>
    <sheetDataSet>
      <sheetData sheetId="0"/>
      <sheetData sheetId="1">
        <row r="7">
          <cell r="D7">
            <v>0</v>
          </cell>
          <cell r="E7">
            <v>0</v>
          </cell>
          <cell r="K7">
            <v>0</v>
          </cell>
          <cell r="L7">
            <v>0</v>
          </cell>
        </row>
        <row r="8">
          <cell r="D8">
            <v>0</v>
          </cell>
          <cell r="E8">
            <v>0</v>
          </cell>
          <cell r="K8">
            <v>0</v>
          </cell>
          <cell r="L8">
            <v>0</v>
          </cell>
        </row>
        <row r="9">
          <cell r="D9">
            <v>0</v>
          </cell>
          <cell r="E9">
            <v>0</v>
          </cell>
          <cell r="K9">
            <v>0</v>
          </cell>
          <cell r="L9">
            <v>0</v>
          </cell>
        </row>
        <row r="10">
          <cell r="D10">
            <v>0</v>
          </cell>
          <cell r="E10">
            <v>0</v>
          </cell>
          <cell r="K10">
            <v>0</v>
          </cell>
          <cell r="L10">
            <v>0</v>
          </cell>
        </row>
        <row r="11">
          <cell r="D11">
            <v>0</v>
          </cell>
          <cell r="E11">
            <v>0</v>
          </cell>
          <cell r="K11">
            <v>0</v>
          </cell>
          <cell r="L11">
            <v>0</v>
          </cell>
        </row>
        <row r="12">
          <cell r="D12">
            <v>0</v>
          </cell>
          <cell r="E12">
            <v>0</v>
          </cell>
          <cell r="K12">
            <v>0</v>
          </cell>
          <cell r="L12">
            <v>0</v>
          </cell>
        </row>
        <row r="13">
          <cell r="D13">
            <v>0</v>
          </cell>
          <cell r="E13">
            <v>0</v>
          </cell>
          <cell r="K13">
            <v>0</v>
          </cell>
          <cell r="L13">
            <v>0</v>
          </cell>
        </row>
        <row r="14">
          <cell r="D14">
            <v>0</v>
          </cell>
          <cell r="E14">
            <v>0</v>
          </cell>
          <cell r="K14">
            <v>0</v>
          </cell>
          <cell r="L14">
            <v>0</v>
          </cell>
        </row>
        <row r="15">
          <cell r="D15">
            <v>0</v>
          </cell>
          <cell r="E15">
            <v>0</v>
          </cell>
          <cell r="K15">
            <v>0</v>
          </cell>
          <cell r="L15">
            <v>0</v>
          </cell>
        </row>
        <row r="16">
          <cell r="D16">
            <v>0</v>
          </cell>
          <cell r="E16">
            <v>0</v>
          </cell>
          <cell r="K16">
            <v>0</v>
          </cell>
          <cell r="L16">
            <v>0</v>
          </cell>
        </row>
        <row r="17">
          <cell r="D17">
            <v>0</v>
          </cell>
          <cell r="E17">
            <v>0</v>
          </cell>
          <cell r="K17">
            <v>0</v>
          </cell>
          <cell r="L17">
            <v>0</v>
          </cell>
        </row>
        <row r="18">
          <cell r="D18">
            <v>0</v>
          </cell>
          <cell r="E18">
            <v>0</v>
          </cell>
          <cell r="K18">
            <v>0</v>
          </cell>
          <cell r="L18">
            <v>0</v>
          </cell>
        </row>
        <row r="19">
          <cell r="D19">
            <v>0</v>
          </cell>
          <cell r="E19">
            <v>0</v>
          </cell>
          <cell r="K19">
            <v>0</v>
          </cell>
          <cell r="L19">
            <v>0</v>
          </cell>
        </row>
        <row r="20">
          <cell r="D20">
            <v>0</v>
          </cell>
          <cell r="E20">
            <v>0</v>
          </cell>
          <cell r="K20">
            <v>0</v>
          </cell>
          <cell r="L20">
            <v>0</v>
          </cell>
        </row>
        <row r="21">
          <cell r="D21">
            <v>0</v>
          </cell>
          <cell r="E21">
            <v>0</v>
          </cell>
          <cell r="K21">
            <v>0</v>
          </cell>
          <cell r="L21">
            <v>0</v>
          </cell>
        </row>
        <row r="22">
          <cell r="D22">
            <v>0</v>
          </cell>
          <cell r="E22">
            <v>0</v>
          </cell>
          <cell r="K22">
            <v>0</v>
          </cell>
          <cell r="L22">
            <v>0</v>
          </cell>
        </row>
        <row r="23">
          <cell r="D23">
            <v>0</v>
          </cell>
          <cell r="E23">
            <v>0</v>
          </cell>
          <cell r="K23">
            <v>0</v>
          </cell>
          <cell r="L23">
            <v>0</v>
          </cell>
        </row>
        <row r="24">
          <cell r="D24">
            <v>0</v>
          </cell>
          <cell r="E24">
            <v>0</v>
          </cell>
          <cell r="K24">
            <v>0</v>
          </cell>
          <cell r="L24">
            <v>0</v>
          </cell>
        </row>
        <row r="25">
          <cell r="D25">
            <v>0</v>
          </cell>
          <cell r="E25">
            <v>0</v>
          </cell>
          <cell r="K25">
            <v>0</v>
          </cell>
          <cell r="L25">
            <v>0</v>
          </cell>
        </row>
        <row r="26">
          <cell r="D26">
            <v>0</v>
          </cell>
          <cell r="E26">
            <v>0</v>
          </cell>
          <cell r="K26">
            <v>0</v>
          </cell>
          <cell r="L26">
            <v>0</v>
          </cell>
        </row>
        <row r="27">
          <cell r="D27">
            <v>0</v>
          </cell>
          <cell r="E27">
            <v>0</v>
          </cell>
          <cell r="K27">
            <v>0</v>
          </cell>
          <cell r="L27">
            <v>0</v>
          </cell>
        </row>
        <row r="28">
          <cell r="D28">
            <v>0</v>
          </cell>
          <cell r="E28">
            <v>0</v>
          </cell>
          <cell r="K28">
            <v>0</v>
          </cell>
          <cell r="L28">
            <v>0</v>
          </cell>
        </row>
        <row r="29">
          <cell r="D29">
            <v>0</v>
          </cell>
          <cell r="E29">
            <v>0</v>
          </cell>
          <cell r="K29">
            <v>0</v>
          </cell>
          <cell r="L29">
            <v>0</v>
          </cell>
        </row>
        <row r="30">
          <cell r="D30">
            <v>0</v>
          </cell>
          <cell r="E30">
            <v>0</v>
          </cell>
          <cell r="K30">
            <v>0</v>
          </cell>
          <cell r="L30">
            <v>0</v>
          </cell>
        </row>
        <row r="31">
          <cell r="D31">
            <v>0</v>
          </cell>
          <cell r="E31">
            <v>0</v>
          </cell>
          <cell r="K31">
            <v>0</v>
          </cell>
          <cell r="L31">
            <v>0</v>
          </cell>
        </row>
        <row r="32">
          <cell r="D32">
            <v>0</v>
          </cell>
          <cell r="E32">
            <v>0</v>
          </cell>
          <cell r="K32">
            <v>0</v>
          </cell>
          <cell r="L32">
            <v>0</v>
          </cell>
        </row>
        <row r="33">
          <cell r="D33">
            <v>0</v>
          </cell>
          <cell r="E33">
            <v>0</v>
          </cell>
          <cell r="K33">
            <v>0</v>
          </cell>
          <cell r="L33">
            <v>0</v>
          </cell>
        </row>
        <row r="34">
          <cell r="D34">
            <v>0</v>
          </cell>
          <cell r="E34">
            <v>0</v>
          </cell>
          <cell r="K34">
            <v>0</v>
          </cell>
          <cell r="L34">
            <v>0</v>
          </cell>
        </row>
        <row r="35">
          <cell r="D35">
            <v>0</v>
          </cell>
          <cell r="E35">
            <v>0</v>
          </cell>
          <cell r="K35">
            <v>0</v>
          </cell>
          <cell r="L35">
            <v>0</v>
          </cell>
        </row>
        <row r="36">
          <cell r="D36">
            <v>0</v>
          </cell>
          <cell r="E36">
            <v>0</v>
          </cell>
          <cell r="K36">
            <v>0</v>
          </cell>
          <cell r="L36">
            <v>0</v>
          </cell>
        </row>
        <row r="37">
          <cell r="D37">
            <v>0</v>
          </cell>
          <cell r="E37">
            <v>0</v>
          </cell>
          <cell r="K37">
            <v>0</v>
          </cell>
          <cell r="L37">
            <v>0</v>
          </cell>
        </row>
        <row r="38">
          <cell r="D38">
            <v>0</v>
          </cell>
          <cell r="E38">
            <v>0</v>
          </cell>
          <cell r="K38">
            <v>0</v>
          </cell>
          <cell r="L38">
            <v>0</v>
          </cell>
        </row>
        <row r="39">
          <cell r="D39">
            <v>0</v>
          </cell>
          <cell r="E39">
            <v>0</v>
          </cell>
          <cell r="K39">
            <v>0</v>
          </cell>
          <cell r="L39">
            <v>0</v>
          </cell>
        </row>
        <row r="40">
          <cell r="D40">
            <v>0</v>
          </cell>
          <cell r="E40">
            <v>0</v>
          </cell>
          <cell r="K40">
            <v>0</v>
          </cell>
          <cell r="L40">
            <v>0</v>
          </cell>
        </row>
        <row r="41">
          <cell r="D41">
            <v>0</v>
          </cell>
          <cell r="E41">
            <v>0</v>
          </cell>
          <cell r="K41">
            <v>0</v>
          </cell>
          <cell r="L41">
            <v>0</v>
          </cell>
        </row>
        <row r="42">
          <cell r="D42">
            <v>0</v>
          </cell>
          <cell r="E42">
            <v>0</v>
          </cell>
          <cell r="K42">
            <v>0</v>
          </cell>
          <cell r="L42">
            <v>0</v>
          </cell>
        </row>
        <row r="43">
          <cell r="D43">
            <v>0</v>
          </cell>
          <cell r="E43">
            <v>0</v>
          </cell>
          <cell r="K43">
            <v>0</v>
          </cell>
          <cell r="L43">
            <v>0</v>
          </cell>
        </row>
        <row r="44">
          <cell r="D44">
            <v>0</v>
          </cell>
          <cell r="E44">
            <v>0</v>
          </cell>
          <cell r="K44">
            <v>0</v>
          </cell>
          <cell r="L44">
            <v>0</v>
          </cell>
        </row>
        <row r="45">
          <cell r="D45">
            <v>0</v>
          </cell>
          <cell r="E45">
            <v>0</v>
          </cell>
          <cell r="K45">
            <v>0</v>
          </cell>
          <cell r="L45">
            <v>0</v>
          </cell>
        </row>
        <row r="46">
          <cell r="D46">
            <v>0</v>
          </cell>
          <cell r="E46">
            <v>0</v>
          </cell>
          <cell r="K46">
            <v>0</v>
          </cell>
          <cell r="L46">
            <v>0</v>
          </cell>
        </row>
        <row r="47">
          <cell r="D47">
            <v>0</v>
          </cell>
          <cell r="E47">
            <v>0</v>
          </cell>
          <cell r="K47">
            <v>0</v>
          </cell>
          <cell r="L47">
            <v>0</v>
          </cell>
        </row>
        <row r="48">
          <cell r="D48">
            <v>0</v>
          </cell>
          <cell r="E48">
            <v>0</v>
          </cell>
          <cell r="K48">
            <v>0</v>
          </cell>
          <cell r="L48">
            <v>0</v>
          </cell>
        </row>
        <row r="54">
          <cell r="D54">
            <v>0</v>
          </cell>
          <cell r="E54">
            <v>0</v>
          </cell>
          <cell r="K54">
            <v>0</v>
          </cell>
          <cell r="L54">
            <v>0</v>
          </cell>
        </row>
        <row r="55">
          <cell r="D55">
            <v>0</v>
          </cell>
          <cell r="E55">
            <v>0</v>
          </cell>
          <cell r="K55">
            <v>0</v>
          </cell>
          <cell r="L55">
            <v>0</v>
          </cell>
        </row>
        <row r="56">
          <cell r="D56">
            <v>0</v>
          </cell>
          <cell r="E56">
            <v>0</v>
          </cell>
          <cell r="K56">
            <v>0</v>
          </cell>
          <cell r="L56">
            <v>0</v>
          </cell>
        </row>
        <row r="57">
          <cell r="D57">
            <v>0</v>
          </cell>
          <cell r="E57">
            <v>0</v>
          </cell>
          <cell r="K57">
            <v>0</v>
          </cell>
          <cell r="L57">
            <v>0</v>
          </cell>
        </row>
        <row r="58">
          <cell r="D58">
            <v>0</v>
          </cell>
          <cell r="E58">
            <v>0</v>
          </cell>
          <cell r="K58">
            <v>0</v>
          </cell>
          <cell r="L58">
            <v>0</v>
          </cell>
        </row>
        <row r="59">
          <cell r="D59">
            <v>0</v>
          </cell>
          <cell r="E59">
            <v>0</v>
          </cell>
          <cell r="K59">
            <v>0</v>
          </cell>
          <cell r="L59">
            <v>0</v>
          </cell>
        </row>
        <row r="60">
          <cell r="D60">
            <v>0</v>
          </cell>
          <cell r="E60">
            <v>0</v>
          </cell>
          <cell r="K60">
            <v>0</v>
          </cell>
          <cell r="L60">
            <v>0</v>
          </cell>
        </row>
        <row r="61">
          <cell r="D61">
            <v>0</v>
          </cell>
          <cell r="E61">
            <v>0</v>
          </cell>
          <cell r="K61">
            <v>0</v>
          </cell>
          <cell r="L61">
            <v>0</v>
          </cell>
        </row>
        <row r="62">
          <cell r="D62">
            <v>0</v>
          </cell>
          <cell r="E62">
            <v>0</v>
          </cell>
          <cell r="K62">
            <v>0</v>
          </cell>
          <cell r="L62">
            <v>0</v>
          </cell>
        </row>
        <row r="63">
          <cell r="D63">
            <v>0</v>
          </cell>
          <cell r="E63">
            <v>0</v>
          </cell>
          <cell r="K63">
            <v>0</v>
          </cell>
          <cell r="L63">
            <v>0</v>
          </cell>
        </row>
        <row r="64">
          <cell r="D64">
            <v>0</v>
          </cell>
          <cell r="E64">
            <v>0</v>
          </cell>
          <cell r="K64">
            <v>0</v>
          </cell>
          <cell r="L64">
            <v>0</v>
          </cell>
        </row>
        <row r="65">
          <cell r="D65">
            <v>0</v>
          </cell>
          <cell r="E65">
            <v>0</v>
          </cell>
          <cell r="K65">
            <v>0</v>
          </cell>
          <cell r="L65">
            <v>0</v>
          </cell>
        </row>
        <row r="66">
          <cell r="D66">
            <v>0</v>
          </cell>
          <cell r="E66">
            <v>0</v>
          </cell>
          <cell r="K66">
            <v>0</v>
          </cell>
          <cell r="L66">
            <v>0</v>
          </cell>
        </row>
        <row r="67">
          <cell r="D67">
            <v>0</v>
          </cell>
          <cell r="E67">
            <v>0</v>
          </cell>
          <cell r="K67">
            <v>0</v>
          </cell>
          <cell r="L67">
            <v>0</v>
          </cell>
        </row>
        <row r="68">
          <cell r="D68">
            <v>0</v>
          </cell>
          <cell r="E68">
            <v>0</v>
          </cell>
          <cell r="K68">
            <v>0</v>
          </cell>
          <cell r="L68">
            <v>0</v>
          </cell>
        </row>
        <row r="69">
          <cell r="D69">
            <v>0</v>
          </cell>
          <cell r="E69">
            <v>0</v>
          </cell>
          <cell r="K69">
            <v>0</v>
          </cell>
          <cell r="L69">
            <v>0</v>
          </cell>
        </row>
        <row r="70">
          <cell r="D70">
            <v>0</v>
          </cell>
          <cell r="E70">
            <v>0</v>
          </cell>
          <cell r="K70">
            <v>0</v>
          </cell>
          <cell r="L70">
            <v>0</v>
          </cell>
        </row>
        <row r="71">
          <cell r="D71">
            <v>0</v>
          </cell>
          <cell r="E71">
            <v>0</v>
          </cell>
          <cell r="K71">
            <v>0</v>
          </cell>
          <cell r="L71">
            <v>0</v>
          </cell>
        </row>
        <row r="72">
          <cell r="D72">
            <v>0</v>
          </cell>
          <cell r="E72">
            <v>0</v>
          </cell>
          <cell r="K72">
            <v>0</v>
          </cell>
          <cell r="L72">
            <v>0</v>
          </cell>
        </row>
        <row r="73">
          <cell r="D73">
            <v>0</v>
          </cell>
          <cell r="E73">
            <v>0</v>
          </cell>
          <cell r="K73">
            <v>0</v>
          </cell>
          <cell r="L73">
            <v>0</v>
          </cell>
        </row>
        <row r="74">
          <cell r="D74">
            <v>0</v>
          </cell>
          <cell r="E74">
            <v>0</v>
          </cell>
          <cell r="K74">
            <v>0</v>
          </cell>
          <cell r="L74">
            <v>0</v>
          </cell>
        </row>
        <row r="75">
          <cell r="D75">
            <v>0</v>
          </cell>
          <cell r="E75">
            <v>0</v>
          </cell>
        </row>
        <row r="76">
          <cell r="D76">
            <v>0</v>
          </cell>
          <cell r="E76">
            <v>0</v>
          </cell>
        </row>
        <row r="77">
          <cell r="D77">
            <v>0</v>
          </cell>
          <cell r="E77">
            <v>0</v>
          </cell>
        </row>
        <row r="78">
          <cell r="D78">
            <v>0</v>
          </cell>
          <cell r="E78">
            <v>0</v>
          </cell>
        </row>
        <row r="79">
          <cell r="D79">
            <v>0</v>
          </cell>
          <cell r="E79">
            <v>0</v>
          </cell>
          <cell r="K79">
            <v>0</v>
          </cell>
          <cell r="L79">
            <v>0</v>
          </cell>
        </row>
        <row r="80">
          <cell r="D80">
            <v>0</v>
          </cell>
          <cell r="E80">
            <v>0</v>
          </cell>
          <cell r="K80">
            <v>0</v>
          </cell>
          <cell r="L80">
            <v>0</v>
          </cell>
        </row>
        <row r="81">
          <cell r="D81">
            <v>0</v>
          </cell>
          <cell r="E81">
            <v>0</v>
          </cell>
          <cell r="K81">
            <v>0</v>
          </cell>
          <cell r="L81">
            <v>0</v>
          </cell>
        </row>
        <row r="82">
          <cell r="D82">
            <v>0</v>
          </cell>
          <cell r="E82">
            <v>0</v>
          </cell>
          <cell r="K82">
            <v>0</v>
          </cell>
          <cell r="L82">
            <v>0</v>
          </cell>
        </row>
        <row r="83">
          <cell r="D83">
            <v>0</v>
          </cell>
          <cell r="E83">
            <v>0</v>
          </cell>
          <cell r="K83">
            <v>0</v>
          </cell>
          <cell r="L83">
            <v>0</v>
          </cell>
        </row>
        <row r="84">
          <cell r="D84">
            <v>0</v>
          </cell>
          <cell r="E84">
            <v>0</v>
          </cell>
          <cell r="K84">
            <v>0</v>
          </cell>
          <cell r="L84">
            <v>0</v>
          </cell>
        </row>
        <row r="85">
          <cell r="D85">
            <v>0</v>
          </cell>
          <cell r="E85">
            <v>0</v>
          </cell>
          <cell r="K85">
            <v>0</v>
          </cell>
          <cell r="L85">
            <v>0</v>
          </cell>
        </row>
        <row r="86">
          <cell r="D86">
            <v>0</v>
          </cell>
          <cell r="E86">
            <v>0</v>
          </cell>
          <cell r="K86">
            <v>0</v>
          </cell>
          <cell r="L86">
            <v>0</v>
          </cell>
        </row>
        <row r="87">
          <cell r="D87">
            <v>0</v>
          </cell>
          <cell r="E87">
            <v>0</v>
          </cell>
          <cell r="K87">
            <v>0</v>
          </cell>
          <cell r="L87">
            <v>0</v>
          </cell>
        </row>
        <row r="88">
          <cell r="D88">
            <v>0</v>
          </cell>
          <cell r="E88">
            <v>0</v>
          </cell>
          <cell r="K88">
            <v>0</v>
          </cell>
          <cell r="L88">
            <v>0</v>
          </cell>
        </row>
        <row r="89">
          <cell r="D89">
            <v>0</v>
          </cell>
          <cell r="E89">
            <v>0</v>
          </cell>
          <cell r="K89">
            <v>0</v>
          </cell>
          <cell r="L89">
            <v>0</v>
          </cell>
        </row>
        <row r="90">
          <cell r="D90">
            <v>0</v>
          </cell>
          <cell r="E90">
            <v>0</v>
          </cell>
          <cell r="K90">
            <v>0</v>
          </cell>
          <cell r="L90">
            <v>0</v>
          </cell>
        </row>
        <row r="91">
          <cell r="D91">
            <v>0</v>
          </cell>
          <cell r="E91">
            <v>0</v>
          </cell>
          <cell r="K91">
            <v>0</v>
          </cell>
          <cell r="L91">
            <v>0</v>
          </cell>
        </row>
        <row r="92">
          <cell r="D92">
            <v>0</v>
          </cell>
          <cell r="E92">
            <v>0</v>
          </cell>
          <cell r="K92">
            <v>0</v>
          </cell>
          <cell r="L92">
            <v>0</v>
          </cell>
        </row>
        <row r="93">
          <cell r="D93">
            <v>0</v>
          </cell>
          <cell r="E93">
            <v>0</v>
          </cell>
          <cell r="K93">
            <v>0</v>
          </cell>
          <cell r="L93">
            <v>0</v>
          </cell>
        </row>
        <row r="94">
          <cell r="D94">
            <v>0</v>
          </cell>
          <cell r="E94">
            <v>0</v>
          </cell>
          <cell r="K94">
            <v>0</v>
          </cell>
          <cell r="L94">
            <v>0</v>
          </cell>
        </row>
        <row r="95">
          <cell r="D95">
            <v>0</v>
          </cell>
          <cell r="E95">
            <v>0</v>
          </cell>
          <cell r="K95">
            <v>0</v>
          </cell>
          <cell r="L95">
            <v>0</v>
          </cell>
        </row>
        <row r="96">
          <cell r="D96">
            <v>0</v>
          </cell>
          <cell r="E96">
            <v>0</v>
          </cell>
          <cell r="K96">
            <v>0</v>
          </cell>
          <cell r="L96">
            <v>0</v>
          </cell>
        </row>
      </sheetData>
      <sheetData sheetId="2"/>
      <sheetData sheetId="3"/>
      <sheetData sheetId="4">
        <row r="2">
          <cell r="A2">
            <v>51001</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ST by UNIT TYPE"/>
      <sheetName val="INST by NAME"/>
      <sheetName val="SUPPORT"/>
      <sheetName val="ALL"/>
      <sheetName val="ELEM DROPDOWN"/>
      <sheetName val="DESCRIPTION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42:P43"/>
  <sheetViews>
    <sheetView tabSelected="1" view="pageBreakPreview" zoomScale="80" zoomScaleNormal="100" zoomScaleSheetLayoutView="80" workbookViewId="0">
      <selection activeCell="AD10" sqref="AD10"/>
    </sheetView>
  </sheetViews>
  <sheetFormatPr defaultColWidth="9.140625" defaultRowHeight="15" x14ac:dyDescent="0.25"/>
  <cols>
    <col min="1" max="1" width="3.7109375" style="102" customWidth="1"/>
    <col min="2" max="15" width="9.140625" style="102"/>
    <col min="16" max="17" width="3.7109375" style="102" customWidth="1"/>
    <col min="18" max="25" width="9.140625" style="102"/>
    <col min="26" max="26" width="3.7109375" style="102" customWidth="1"/>
    <col min="27" max="16384" width="9.140625" style="102"/>
  </cols>
  <sheetData>
    <row r="42" spans="1:16" x14ac:dyDescent="0.25">
      <c r="A42" s="184" t="s">
        <v>1164</v>
      </c>
      <c r="B42" s="184"/>
      <c r="C42" s="184"/>
      <c r="D42" s="184"/>
      <c r="E42" s="184"/>
      <c r="F42" s="184"/>
      <c r="G42" s="184"/>
      <c r="H42" s="184"/>
      <c r="I42" s="184"/>
      <c r="J42" s="184"/>
      <c r="K42" s="184"/>
      <c r="L42" s="184"/>
      <c r="M42" s="184"/>
      <c r="N42" s="184"/>
      <c r="O42" s="184"/>
      <c r="P42" s="184"/>
    </row>
    <row r="43" spans="1:16" x14ac:dyDescent="0.25">
      <c r="A43" s="184"/>
      <c r="B43" s="184"/>
      <c r="C43" s="184"/>
      <c r="D43" s="184"/>
      <c r="E43" s="184"/>
      <c r="F43" s="184"/>
      <c r="G43" s="184"/>
      <c r="H43" s="184"/>
      <c r="I43" s="184"/>
      <c r="J43" s="184"/>
      <c r="K43" s="184"/>
      <c r="L43" s="184"/>
      <c r="M43" s="184"/>
      <c r="N43" s="184"/>
      <c r="O43" s="184"/>
      <c r="P43" s="184"/>
    </row>
  </sheetData>
  <sheetProtection algorithmName="SHA-512" hashValue="e3hwkAJc6dvP/eKkdxz+pip/dBMftgOk4p99LjWonfsM72oMZe6wrjyLHMLsvrfoAzkcbm49/4L/5uYqs0ob9g==" saltValue="OO46c93UVMd57BtofkTs7A==" spinCount="100000" sheet="1" objects="1" scenarios="1"/>
  <mergeCells count="1">
    <mergeCell ref="A42:P43"/>
  </mergeCells>
  <pageMargins left="0.7" right="0.7" top="0.75" bottom="0.75" header="0.3" footer="0.3"/>
  <pageSetup scale="53" fitToWidth="0" fitToHeight="0" orientation="portrait" r:id="rId1"/>
  <colBreaks count="1" manualBreakCount="1">
    <brk id="16"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39997558519241921"/>
  </sheetPr>
  <dimension ref="A1:AD153"/>
  <sheetViews>
    <sheetView view="pageBreakPreview" topLeftCell="F92" zoomScaleNormal="100" zoomScaleSheetLayoutView="100" workbookViewId="0">
      <selection activeCell="Y117" sqref="Y117:Y118"/>
    </sheetView>
  </sheetViews>
  <sheetFormatPr defaultColWidth="9.140625" defaultRowHeight="15" x14ac:dyDescent="0.25"/>
  <cols>
    <col min="1" max="1" width="1.7109375" style="11" customWidth="1"/>
    <col min="2" max="2" width="5.7109375" style="11" customWidth="1"/>
    <col min="3" max="3" width="26.42578125" style="11" customWidth="1"/>
    <col min="4" max="4" width="9.7109375" style="11" customWidth="1"/>
    <col min="5" max="5" width="9.5703125" style="11" bestFit="1" customWidth="1"/>
    <col min="6" max="6" width="26" style="11" bestFit="1" customWidth="1"/>
    <col min="7" max="7" width="5.28515625" style="13" hidden="1" customWidth="1"/>
    <col min="8" max="8" width="1.7109375" style="11" customWidth="1"/>
    <col min="9" max="9" width="5.7109375" style="11" customWidth="1"/>
    <col min="10" max="10" width="16.5703125" style="11" bestFit="1" customWidth="1"/>
    <col min="11" max="11" width="6.85546875" style="11" bestFit="1" customWidth="1"/>
    <col min="12" max="12" width="9.5703125" style="11" bestFit="1" customWidth="1"/>
    <col min="13" max="13" width="26" style="11" bestFit="1" customWidth="1"/>
    <col min="14" max="14" width="5.28515625" style="13" hidden="1" customWidth="1"/>
    <col min="15" max="15" width="1.7109375" style="11" customWidth="1"/>
    <col min="16" max="16" width="9.5703125" style="11" bestFit="1" customWidth="1"/>
    <col min="17" max="17" width="22" style="11" bestFit="1" customWidth="1"/>
    <col min="18" max="18" width="15" style="11" bestFit="1" customWidth="1"/>
    <col min="19" max="21" width="9.7109375" style="11" customWidth="1"/>
    <col min="22" max="23" width="1.7109375" style="11" customWidth="1"/>
    <col min="24" max="24" width="9.140625" style="11"/>
    <col min="25" max="25" width="21.28515625" style="11" bestFit="1" customWidth="1"/>
    <col min="26" max="26" width="20.7109375" style="11" bestFit="1" customWidth="1"/>
    <col min="27" max="27" width="9.7109375" style="11" customWidth="1"/>
    <col min="28" max="29" width="10.7109375" style="11" customWidth="1"/>
    <col min="30" max="16384" width="9.140625" style="11"/>
  </cols>
  <sheetData>
    <row r="1" spans="1:29" ht="18.75" x14ac:dyDescent="0.25">
      <c r="A1" s="185" t="s">
        <v>87</v>
      </c>
      <c r="B1" s="185"/>
      <c r="C1" s="185"/>
      <c r="D1" s="185"/>
      <c r="E1" s="185"/>
      <c r="F1" s="185"/>
      <c r="G1" s="185"/>
      <c r="H1" s="185"/>
      <c r="I1" s="185"/>
      <c r="J1" s="185"/>
      <c r="K1" s="185"/>
      <c r="L1" s="185"/>
      <c r="M1" s="185"/>
      <c r="N1" s="185"/>
      <c r="O1" s="185" t="s">
        <v>20</v>
      </c>
      <c r="P1" s="185"/>
      <c r="Q1" s="185"/>
      <c r="R1" s="185"/>
      <c r="S1" s="185"/>
      <c r="T1" s="185"/>
      <c r="U1" s="185"/>
      <c r="V1" s="185"/>
      <c r="W1" s="185"/>
      <c r="X1" s="185"/>
      <c r="Y1" s="185"/>
      <c r="Z1" s="185"/>
      <c r="AA1" s="185"/>
      <c r="AB1" s="185"/>
      <c r="AC1" s="185"/>
    </row>
    <row r="2" spans="1:29" ht="6" customHeight="1" x14ac:dyDescent="0.25"/>
    <row r="3" spans="1:29" ht="18.75" x14ac:dyDescent="0.25">
      <c r="C3" s="124" t="s">
        <v>0</v>
      </c>
      <c r="D3" s="190"/>
      <c r="E3" s="190"/>
      <c r="F3" s="190"/>
      <c r="G3" s="56"/>
      <c r="H3" s="57"/>
      <c r="I3" s="57"/>
      <c r="J3" s="124" t="s">
        <v>15</v>
      </c>
      <c r="K3" s="189"/>
      <c r="L3" s="189"/>
      <c r="M3" s="57"/>
      <c r="N3" s="14"/>
      <c r="P3" s="191" t="s">
        <v>39</v>
      </c>
      <c r="Q3" s="191"/>
      <c r="R3" s="189"/>
      <c r="S3" s="189"/>
    </row>
    <row r="4" spans="1:29" ht="3" customHeight="1" thickBot="1" x14ac:dyDescent="0.3"/>
    <row r="5" spans="1:29" ht="16.5" customHeight="1" thickBot="1" x14ac:dyDescent="0.3">
      <c r="A5" s="186" t="s">
        <v>52</v>
      </c>
      <c r="B5" s="187"/>
      <c r="C5" s="187"/>
      <c r="D5" s="187"/>
      <c r="E5" s="187"/>
      <c r="F5" s="187"/>
      <c r="G5" s="187"/>
      <c r="H5" s="187"/>
      <c r="I5" s="187"/>
      <c r="J5" s="187"/>
      <c r="K5" s="187"/>
      <c r="L5" s="187"/>
      <c r="M5" s="188"/>
      <c r="N5" s="45"/>
      <c r="O5" s="186" t="s">
        <v>817</v>
      </c>
      <c r="P5" s="187"/>
      <c r="Q5" s="187"/>
      <c r="R5" s="187"/>
      <c r="S5" s="187"/>
      <c r="T5" s="187"/>
      <c r="U5" s="188"/>
      <c r="W5" s="186" t="s">
        <v>819</v>
      </c>
      <c r="X5" s="187"/>
      <c r="Y5" s="187"/>
      <c r="Z5" s="187"/>
      <c r="AA5" s="187"/>
      <c r="AB5" s="187"/>
      <c r="AC5" s="188"/>
    </row>
    <row r="6" spans="1:29" ht="16.5" customHeight="1" thickBot="1" x14ac:dyDescent="0.3">
      <c r="A6" s="17"/>
      <c r="B6" s="19" t="s">
        <v>124</v>
      </c>
      <c r="C6" s="18" t="s">
        <v>6</v>
      </c>
      <c r="D6" s="19" t="s">
        <v>14</v>
      </c>
      <c r="E6" s="19" t="s">
        <v>12</v>
      </c>
      <c r="F6" s="19" t="s">
        <v>1</v>
      </c>
      <c r="G6" s="19" t="s">
        <v>13</v>
      </c>
      <c r="H6" s="58"/>
      <c r="I6" s="19" t="s">
        <v>124</v>
      </c>
      <c r="J6" s="18" t="s">
        <v>6</v>
      </c>
      <c r="K6" s="19" t="s">
        <v>14</v>
      </c>
      <c r="L6" s="19" t="s">
        <v>12</v>
      </c>
      <c r="M6" s="20" t="s">
        <v>1</v>
      </c>
      <c r="N6" s="99" t="s">
        <v>13</v>
      </c>
      <c r="O6" s="23"/>
      <c r="P6" s="18" t="s">
        <v>12</v>
      </c>
      <c r="Q6" s="19" t="s">
        <v>1</v>
      </c>
      <c r="R6" s="19" t="s">
        <v>16</v>
      </c>
      <c r="S6" s="19" t="s">
        <v>14</v>
      </c>
      <c r="T6" s="19" t="s">
        <v>17</v>
      </c>
      <c r="U6" s="20" t="s">
        <v>18</v>
      </c>
      <c r="W6" s="23"/>
      <c r="X6" s="18" t="s">
        <v>12</v>
      </c>
      <c r="Y6" s="19" t="s">
        <v>1</v>
      </c>
      <c r="Z6" s="19" t="s">
        <v>16</v>
      </c>
      <c r="AA6" s="19" t="s">
        <v>14</v>
      </c>
      <c r="AB6" s="19" t="s">
        <v>17</v>
      </c>
      <c r="AC6" s="20" t="s">
        <v>18</v>
      </c>
    </row>
    <row r="7" spans="1:29" s="5" customFormat="1" ht="16.5" customHeight="1" x14ac:dyDescent="0.25">
      <c r="A7" s="7"/>
      <c r="B7" s="88"/>
      <c r="C7" s="123"/>
      <c r="D7" s="8"/>
      <c r="E7" s="88"/>
      <c r="F7" s="101"/>
      <c r="G7" s="59" t="e">
        <f t="shared" ref="G7:G49" si="0">VLOOKUP(E7,DESCRIPTIONS,5)</f>
        <v>#N/A</v>
      </c>
      <c r="H7" s="7"/>
      <c r="I7" s="88"/>
      <c r="J7" s="123"/>
      <c r="K7" s="8"/>
      <c r="L7" s="88"/>
      <c r="M7" s="101"/>
      <c r="N7" s="59" t="e">
        <f t="shared" ref="N7:N49" si="1">VLOOKUP(L7,DESCRIPTIONS,5)</f>
        <v>#N/A</v>
      </c>
      <c r="O7" s="61"/>
      <c r="P7" s="70">
        <v>51001</v>
      </c>
      <c r="Q7" s="62" t="str">
        <f t="shared" ref="Q7" si="2">IFERROR(VLOOKUP(P7,DESCRIPTIONS,3,), "")</f>
        <v>BASIC K-3</v>
      </c>
      <c r="R7" s="63">
        <f t="shared" ref="R7" si="3">IFERROR(VLOOKUP(P7,DESCRIPTIONS,9), "")</f>
        <v>1001</v>
      </c>
      <c r="S7" s="2"/>
      <c r="T7" s="64">
        <f>SUMIF($E$7:$E$49,P7,$D$7:$D$49)+SUMIF($L$7:$L$49,P7,$K$7:$K$49)+SUMIF($E$55:$E$99,P7,$D$55:$D$99)+SUMIF($L$55:$L$99,P7,$K$55:$K$99)+SUMIF($E$122:$E$149,P7,$D$122:$D$149)+SUMIF($L$105:$L$121,P7,$K$105:$K$121)+SUMIF($L$126:$L$149,P7,$K$126:$K$149)+SUMIF($E$105:$E$117,P7,$D$105:$D$117)</f>
        <v>0</v>
      </c>
      <c r="U7" s="65">
        <f>S7-T7</f>
        <v>0</v>
      </c>
      <c r="W7" s="157"/>
      <c r="X7" s="158">
        <v>51032</v>
      </c>
      <c r="Y7" s="159" t="str">
        <f>IFERROR(VLOOKUP(X7,DESCRIPTIONS,3,), "")</f>
        <v>TITLE I TEACHER</v>
      </c>
      <c r="Z7" s="160">
        <f>IFERROR(VLOOKUP(X7,DESCRIPTIONS,9), "")</f>
        <v>418001</v>
      </c>
      <c r="AA7" s="2"/>
      <c r="AB7" s="161">
        <f>SUMIF($E$7:$E$49,X7,$D$7:$D$49)+SUMIF($L$7:$L$49,X7,$K$7:$K$49)+SUMIF($E$55:$E$99,X7,$D$55:$D$99)+SUMIF($L$55:$L$99,X7,$K$55:$K$99)+SUMIF($E$122:$E$149,X7,$D$122:$D$149)+SUMIF($L$105:$L$121,X7,$K$105:$K$121)+SUMIF($L$126:$L$149,X7,$K$126:$K$149)+SUMIF($E$105:$E$117,X7,$D$105:$D$117)</f>
        <v>0</v>
      </c>
      <c r="AC7" s="162">
        <f>AA7-AB7</f>
        <v>0</v>
      </c>
    </row>
    <row r="8" spans="1:29" s="5" customFormat="1" ht="16.5" customHeight="1" x14ac:dyDescent="0.25">
      <c r="A8" s="4"/>
      <c r="B8" s="9"/>
      <c r="C8" s="40"/>
      <c r="D8" s="3"/>
      <c r="E8" s="9"/>
      <c r="F8" s="44"/>
      <c r="G8" s="25" t="e">
        <f t="shared" si="0"/>
        <v>#N/A</v>
      </c>
      <c r="H8" s="4"/>
      <c r="I8" s="9"/>
      <c r="J8" s="40"/>
      <c r="K8" s="3"/>
      <c r="L8" s="9"/>
      <c r="M8" s="44"/>
      <c r="N8" s="25" t="e">
        <f t="shared" si="1"/>
        <v>#N/A</v>
      </c>
      <c r="O8" s="157"/>
      <c r="P8" s="158">
        <v>51003</v>
      </c>
      <c r="Q8" s="159" t="str">
        <f t="shared" ref="Q8:Q18" si="4">IFERROR(VLOOKUP(P8,DESCRIPTIONS,3,), "")</f>
        <v>BASIC 7-8</v>
      </c>
      <c r="R8" s="160">
        <f t="shared" ref="R8:R18" si="5">IFERROR(VLOOKUP(P8,DESCRIPTIONS,9), "")</f>
        <v>1001</v>
      </c>
      <c r="S8" s="2"/>
      <c r="T8" s="161">
        <f t="shared" ref="T8:T18" si="6">SUMIF($E$7:$E$49,P8,$D$7:$D$49)+SUMIF($L$7:$L$49,P8,$K$7:$K$49)+SUMIF($E$55:$E$99,P8,$D$55:$D$99)+SUMIF($L$55:$L$99,P8,$K$55:$K$99)+SUMIF($E$122:$E$149,P8,$D$122:$D$149)+SUMIF($L$105:$L$121,P8,$K$105:$K$121)+SUMIF($L$126:$L$149,P8,$K$126:$K$149)+SUMIF($E$105:$E$117,P8,$D$105:$D$117)</f>
        <v>0</v>
      </c>
      <c r="U8" s="162">
        <f t="shared" ref="U8:U18" si="7">S8-T8</f>
        <v>0</v>
      </c>
      <c r="W8" s="61"/>
      <c r="X8" s="70">
        <v>51033</v>
      </c>
      <c r="Y8" s="62" t="str">
        <f t="shared" ref="Y8:Y11" si="8">IFERROR(VLOOKUP(X8,DESCRIPTIONS,3,), "")</f>
        <v>TITLE I TEACHER</v>
      </c>
      <c r="Z8" s="63">
        <f t="shared" ref="Z8:Z11" si="9">IFERROR(VLOOKUP(X8,DESCRIPTIONS,9), "")</f>
        <v>418001</v>
      </c>
      <c r="AA8" s="2"/>
      <c r="AB8" s="64">
        <f t="shared" ref="AB8:AB19" si="10">SUMIF($E$7:$E$49,X8,$D$7:$D$49)+SUMIF($L$7:$L$49,X8,$K$7:$K$49)+SUMIF($E$55:$E$99,X8,$D$55:$D$99)+SUMIF($L$55:$L$99,X8,$K$55:$K$99)+SUMIF($E$122:$E$149,X8,$D$122:$D$149)+SUMIF($L$105:$L$121,X8,$K$105:$K$121)+SUMIF($L$126:$L$149,X8,$K$126:$K$149)+SUMIF($E$105:$E$117,X8,$D$105:$D$117)</f>
        <v>0</v>
      </c>
      <c r="AC8" s="65">
        <f t="shared" ref="AC8" si="11">AA8-AB8</f>
        <v>0</v>
      </c>
    </row>
    <row r="9" spans="1:29" s="5" customFormat="1" ht="16.5" customHeight="1" x14ac:dyDescent="0.25">
      <c r="A9" s="4"/>
      <c r="B9" s="9"/>
      <c r="C9" s="40"/>
      <c r="D9" s="3"/>
      <c r="E9" s="9"/>
      <c r="F9" s="44"/>
      <c r="G9" s="25" t="e">
        <f t="shared" si="0"/>
        <v>#N/A</v>
      </c>
      <c r="H9" s="4"/>
      <c r="I9" s="9"/>
      <c r="J9" s="40"/>
      <c r="K9" s="3"/>
      <c r="L9" s="9"/>
      <c r="M9" s="44"/>
      <c r="N9" s="25" t="e">
        <f t="shared" si="1"/>
        <v>#N/A</v>
      </c>
      <c r="O9" s="61"/>
      <c r="P9" s="70">
        <v>51004</v>
      </c>
      <c r="Q9" s="62" t="str">
        <f t="shared" si="4"/>
        <v>BASIC 9-12</v>
      </c>
      <c r="R9" s="63">
        <f t="shared" si="5"/>
        <v>1001</v>
      </c>
      <c r="S9" s="2"/>
      <c r="T9" s="64">
        <f t="shared" si="6"/>
        <v>0</v>
      </c>
      <c r="U9" s="65">
        <f t="shared" si="7"/>
        <v>0</v>
      </c>
      <c r="W9" s="61"/>
      <c r="X9" s="70">
        <v>61219</v>
      </c>
      <c r="Y9" s="62" t="str">
        <f t="shared" si="8"/>
        <v>CERT SCHOOL COUNSELOR-TIT</v>
      </c>
      <c r="Z9" s="63">
        <f t="shared" si="9"/>
        <v>418001</v>
      </c>
      <c r="AA9" s="2"/>
      <c r="AB9" s="64">
        <f t="shared" si="10"/>
        <v>0</v>
      </c>
      <c r="AC9" s="65">
        <f t="shared" ref="AC9:AC19" si="12">AA9-AB9</f>
        <v>0</v>
      </c>
    </row>
    <row r="10" spans="1:29" s="5" customFormat="1" ht="16.5" customHeight="1" x14ac:dyDescent="0.25">
      <c r="A10" s="4"/>
      <c r="B10" s="9"/>
      <c r="C10" s="40"/>
      <c r="D10" s="3"/>
      <c r="E10" s="9"/>
      <c r="F10" s="44"/>
      <c r="G10" s="25" t="e">
        <f t="shared" si="0"/>
        <v>#N/A</v>
      </c>
      <c r="H10" s="4"/>
      <c r="I10" s="9"/>
      <c r="J10" s="40"/>
      <c r="K10" s="3"/>
      <c r="L10" s="9"/>
      <c r="M10" s="44"/>
      <c r="N10" s="25" t="e">
        <f t="shared" si="1"/>
        <v>#N/A</v>
      </c>
      <c r="O10" s="157"/>
      <c r="P10" s="158">
        <v>51009</v>
      </c>
      <c r="Q10" s="159" t="str">
        <f t="shared" si="4"/>
        <v>VOCATIONAL MIDDLE</v>
      </c>
      <c r="R10" s="160">
        <f t="shared" si="5"/>
        <v>1001</v>
      </c>
      <c r="S10" s="2"/>
      <c r="T10" s="161">
        <f t="shared" si="6"/>
        <v>0</v>
      </c>
      <c r="U10" s="162">
        <f t="shared" si="7"/>
        <v>0</v>
      </c>
      <c r="W10" s="61"/>
      <c r="X10" s="70">
        <v>61234</v>
      </c>
      <c r="Y10" s="62" t="str">
        <f t="shared" si="8"/>
        <v>GUIDANCE SERVICES PROFESS</v>
      </c>
      <c r="Z10" s="63">
        <f t="shared" si="9"/>
        <v>418001</v>
      </c>
      <c r="AA10" s="2"/>
      <c r="AB10" s="64">
        <f t="shared" si="10"/>
        <v>0</v>
      </c>
      <c r="AC10" s="65">
        <f t="shared" si="12"/>
        <v>0</v>
      </c>
    </row>
    <row r="11" spans="1:29" s="5" customFormat="1" ht="16.5" customHeight="1" x14ac:dyDescent="0.25">
      <c r="A11" s="4"/>
      <c r="B11" s="9"/>
      <c r="C11" s="40"/>
      <c r="D11" s="3"/>
      <c r="E11" s="9"/>
      <c r="F11" s="44"/>
      <c r="G11" s="25" t="e">
        <f t="shared" si="0"/>
        <v>#N/A</v>
      </c>
      <c r="H11" s="4"/>
      <c r="I11" s="9"/>
      <c r="J11" s="40"/>
      <c r="K11" s="3"/>
      <c r="L11" s="9"/>
      <c r="M11" s="44"/>
      <c r="N11" s="25" t="e">
        <f t="shared" si="1"/>
        <v>#N/A</v>
      </c>
      <c r="O11" s="61"/>
      <c r="P11" s="70">
        <v>51013</v>
      </c>
      <c r="Q11" s="62" t="str">
        <f t="shared" si="4"/>
        <v>ENGLISH ESOL 9-12</v>
      </c>
      <c r="R11" s="63">
        <f t="shared" si="5"/>
        <v>1001</v>
      </c>
      <c r="S11" s="2"/>
      <c r="T11" s="64">
        <f t="shared" si="6"/>
        <v>0</v>
      </c>
      <c r="U11" s="65">
        <f t="shared" si="7"/>
        <v>0</v>
      </c>
      <c r="W11" s="61"/>
      <c r="X11" s="70">
        <v>61515</v>
      </c>
      <c r="Y11" s="62" t="str">
        <f t="shared" si="8"/>
        <v>TITLE I PAR ED</v>
      </c>
      <c r="Z11" s="63">
        <f t="shared" si="9"/>
        <v>418001</v>
      </c>
      <c r="AA11" s="2"/>
      <c r="AB11" s="64">
        <f t="shared" si="10"/>
        <v>0</v>
      </c>
      <c r="AC11" s="65">
        <f t="shared" si="12"/>
        <v>0</v>
      </c>
    </row>
    <row r="12" spans="1:29" s="5" customFormat="1" ht="16.5" customHeight="1" x14ac:dyDescent="0.25">
      <c r="A12" s="4"/>
      <c r="B12" s="9"/>
      <c r="C12" s="40"/>
      <c r="D12" s="3"/>
      <c r="E12" s="9"/>
      <c r="F12" s="44"/>
      <c r="G12" s="25" t="e">
        <f t="shared" si="0"/>
        <v>#N/A</v>
      </c>
      <c r="H12" s="4"/>
      <c r="I12" s="9"/>
      <c r="J12" s="40"/>
      <c r="K12" s="3"/>
      <c r="L12" s="9"/>
      <c r="M12" s="44"/>
      <c r="N12" s="25" t="e">
        <f t="shared" si="1"/>
        <v>#N/A</v>
      </c>
      <c r="O12" s="61"/>
      <c r="P12" s="70">
        <v>51059</v>
      </c>
      <c r="Q12" s="62" t="str">
        <f t="shared" si="4"/>
        <v>STUDNT ACTV COOR</v>
      </c>
      <c r="R12" s="63">
        <f t="shared" si="5"/>
        <v>1001</v>
      </c>
      <c r="S12" s="2"/>
      <c r="T12" s="64">
        <f t="shared" si="6"/>
        <v>0</v>
      </c>
      <c r="U12" s="65">
        <f t="shared" si="7"/>
        <v>0</v>
      </c>
      <c r="W12" s="61"/>
      <c r="X12" s="70">
        <v>63095</v>
      </c>
      <c r="Y12" s="62" t="str">
        <f t="shared" ref="Y12:Y19" si="13">IFERROR(VLOOKUP(X12,DESCRIPTIONS,3,), "")</f>
        <v>MATH/SCI COACH</v>
      </c>
      <c r="Z12" s="63">
        <f t="shared" ref="Z12:Z19" si="14">IFERROR(VLOOKUP(X12,DESCRIPTIONS,9), "")</f>
        <v>418001</v>
      </c>
      <c r="AA12" s="2"/>
      <c r="AB12" s="64">
        <f t="shared" si="10"/>
        <v>0</v>
      </c>
      <c r="AC12" s="65">
        <f t="shared" si="12"/>
        <v>0</v>
      </c>
    </row>
    <row r="13" spans="1:29" s="5" customFormat="1" ht="16.5" customHeight="1" x14ac:dyDescent="0.25">
      <c r="A13" s="4"/>
      <c r="B13" s="9"/>
      <c r="C13" s="40"/>
      <c r="D13" s="3"/>
      <c r="E13" s="9"/>
      <c r="F13" s="44"/>
      <c r="G13" s="25" t="e">
        <f t="shared" si="0"/>
        <v>#N/A</v>
      </c>
      <c r="H13" s="4"/>
      <c r="I13" s="9"/>
      <c r="J13" s="40"/>
      <c r="K13" s="3"/>
      <c r="L13" s="9"/>
      <c r="M13" s="44"/>
      <c r="N13" s="25" t="e">
        <f t="shared" si="1"/>
        <v>#N/A</v>
      </c>
      <c r="O13" s="61"/>
      <c r="P13" s="70">
        <v>51068</v>
      </c>
      <c r="Q13" s="62" t="str">
        <f t="shared" si="4"/>
        <v>DROP OUT SR</v>
      </c>
      <c r="R13" s="63">
        <f t="shared" si="5"/>
        <v>1001</v>
      </c>
      <c r="S13" s="2"/>
      <c r="T13" s="64">
        <f t="shared" si="6"/>
        <v>0</v>
      </c>
      <c r="U13" s="65">
        <f t="shared" si="7"/>
        <v>0</v>
      </c>
      <c r="W13" s="61"/>
      <c r="X13" s="70"/>
      <c r="Y13" s="62" t="str">
        <f t="shared" si="13"/>
        <v/>
      </c>
      <c r="Z13" s="63" t="str">
        <f t="shared" si="14"/>
        <v/>
      </c>
      <c r="AA13" s="2"/>
      <c r="AB13" s="64">
        <f t="shared" si="10"/>
        <v>0</v>
      </c>
      <c r="AC13" s="65">
        <f t="shared" si="12"/>
        <v>0</v>
      </c>
    </row>
    <row r="14" spans="1:29" s="5" customFormat="1" ht="16.5" customHeight="1" x14ac:dyDescent="0.25">
      <c r="A14" s="4"/>
      <c r="B14" s="9"/>
      <c r="C14" s="40"/>
      <c r="D14" s="3"/>
      <c r="E14" s="9"/>
      <c r="F14" s="44"/>
      <c r="G14" s="25" t="e">
        <f t="shared" si="0"/>
        <v>#N/A</v>
      </c>
      <c r="H14" s="4"/>
      <c r="I14" s="9"/>
      <c r="J14" s="40"/>
      <c r="K14" s="3"/>
      <c r="L14" s="9"/>
      <c r="M14" s="44"/>
      <c r="N14" s="25" t="e">
        <f t="shared" si="1"/>
        <v>#N/A</v>
      </c>
      <c r="O14" s="61"/>
      <c r="P14" s="70">
        <v>51069</v>
      </c>
      <c r="Q14" s="62" t="str">
        <f t="shared" si="4"/>
        <v>ETP PROGRAM</v>
      </c>
      <c r="R14" s="63">
        <f t="shared" si="5"/>
        <v>1001</v>
      </c>
      <c r="S14" s="2"/>
      <c r="T14" s="64">
        <f t="shared" si="6"/>
        <v>0</v>
      </c>
      <c r="U14" s="65">
        <f t="shared" si="7"/>
        <v>0</v>
      </c>
      <c r="W14" s="61"/>
      <c r="X14" s="70"/>
      <c r="Y14" s="62" t="str">
        <f t="shared" si="13"/>
        <v/>
      </c>
      <c r="Z14" s="63" t="str">
        <f t="shared" si="14"/>
        <v/>
      </c>
      <c r="AA14" s="2"/>
      <c r="AB14" s="64">
        <f t="shared" si="10"/>
        <v>0</v>
      </c>
      <c r="AC14" s="65">
        <f t="shared" si="12"/>
        <v>0</v>
      </c>
    </row>
    <row r="15" spans="1:29" s="5" customFormat="1" ht="16.5" customHeight="1" x14ac:dyDescent="0.25">
      <c r="A15" s="4"/>
      <c r="B15" s="9"/>
      <c r="C15" s="40"/>
      <c r="D15" s="3"/>
      <c r="E15" s="9"/>
      <c r="F15" s="44"/>
      <c r="G15" s="25" t="e">
        <f t="shared" si="0"/>
        <v>#N/A</v>
      </c>
      <c r="H15" s="4"/>
      <c r="I15" s="9"/>
      <c r="J15" s="40"/>
      <c r="K15" s="3"/>
      <c r="L15" s="9"/>
      <c r="M15" s="44"/>
      <c r="N15" s="25" t="e">
        <f t="shared" si="1"/>
        <v>#N/A</v>
      </c>
      <c r="O15" s="61"/>
      <c r="P15" s="70">
        <v>53003</v>
      </c>
      <c r="Q15" s="62" t="str">
        <f t="shared" si="4"/>
        <v>TEACHER-CTE</v>
      </c>
      <c r="R15" s="63">
        <f t="shared" si="5"/>
        <v>1001</v>
      </c>
      <c r="S15" s="2"/>
      <c r="T15" s="64">
        <f t="shared" si="6"/>
        <v>0</v>
      </c>
      <c r="U15" s="65">
        <f t="shared" si="7"/>
        <v>0</v>
      </c>
      <c r="W15" s="61"/>
      <c r="X15" s="70"/>
      <c r="Y15" s="62" t="str">
        <f t="shared" si="13"/>
        <v/>
      </c>
      <c r="Z15" s="63" t="str">
        <f t="shared" si="14"/>
        <v/>
      </c>
      <c r="AA15" s="2"/>
      <c r="AB15" s="64">
        <f t="shared" si="10"/>
        <v>0</v>
      </c>
      <c r="AC15" s="65">
        <f t="shared" si="12"/>
        <v>0</v>
      </c>
    </row>
    <row r="16" spans="1:29" s="5" customFormat="1" ht="16.5" customHeight="1" x14ac:dyDescent="0.25">
      <c r="A16" s="4"/>
      <c r="B16" s="9"/>
      <c r="C16" s="40"/>
      <c r="D16" s="3"/>
      <c r="E16" s="9"/>
      <c r="F16" s="44"/>
      <c r="G16" s="25" t="e">
        <f t="shared" si="0"/>
        <v>#N/A</v>
      </c>
      <c r="H16" s="4"/>
      <c r="I16" s="9"/>
      <c r="J16" s="40"/>
      <c r="K16" s="3"/>
      <c r="L16" s="9"/>
      <c r="M16" s="44"/>
      <c r="N16" s="25" t="e">
        <f t="shared" si="1"/>
        <v>#N/A</v>
      </c>
      <c r="O16" s="61"/>
      <c r="P16" s="62"/>
      <c r="Q16" s="62" t="str">
        <f t="shared" si="4"/>
        <v/>
      </c>
      <c r="R16" s="63" t="str">
        <f t="shared" si="5"/>
        <v/>
      </c>
      <c r="S16" s="2"/>
      <c r="T16" s="64">
        <f t="shared" si="6"/>
        <v>0</v>
      </c>
      <c r="U16" s="65">
        <f t="shared" si="7"/>
        <v>0</v>
      </c>
      <c r="W16" s="61"/>
      <c r="X16" s="70"/>
      <c r="Y16" s="62" t="str">
        <f t="shared" si="13"/>
        <v/>
      </c>
      <c r="Z16" s="63" t="str">
        <f t="shared" si="14"/>
        <v/>
      </c>
      <c r="AA16" s="2"/>
      <c r="AB16" s="64">
        <f t="shared" si="10"/>
        <v>0</v>
      </c>
      <c r="AC16" s="65">
        <f t="shared" si="12"/>
        <v>0</v>
      </c>
    </row>
    <row r="17" spans="1:29" s="5" customFormat="1" ht="16.5" customHeight="1" x14ac:dyDescent="0.25">
      <c r="A17" s="4"/>
      <c r="B17" s="9"/>
      <c r="C17" s="40"/>
      <c r="D17" s="3"/>
      <c r="E17" s="9"/>
      <c r="F17" s="44"/>
      <c r="G17" s="25" t="e">
        <f t="shared" si="0"/>
        <v>#N/A</v>
      </c>
      <c r="H17" s="4"/>
      <c r="I17" s="9"/>
      <c r="J17" s="40"/>
      <c r="K17" s="3"/>
      <c r="L17" s="9"/>
      <c r="M17" s="44"/>
      <c r="N17" s="25" t="e">
        <f t="shared" si="1"/>
        <v>#N/A</v>
      </c>
      <c r="O17" s="61"/>
      <c r="P17" s="62"/>
      <c r="Q17" s="62" t="str">
        <f t="shared" si="4"/>
        <v/>
      </c>
      <c r="R17" s="63" t="str">
        <f t="shared" si="5"/>
        <v/>
      </c>
      <c r="S17" s="2"/>
      <c r="T17" s="64">
        <f t="shared" si="6"/>
        <v>0</v>
      </c>
      <c r="U17" s="65">
        <f t="shared" si="7"/>
        <v>0</v>
      </c>
      <c r="W17" s="61"/>
      <c r="X17" s="70"/>
      <c r="Y17" s="62" t="str">
        <f t="shared" si="13"/>
        <v/>
      </c>
      <c r="Z17" s="63" t="str">
        <f t="shared" si="14"/>
        <v/>
      </c>
      <c r="AA17" s="2"/>
      <c r="AB17" s="64">
        <f t="shared" si="10"/>
        <v>0</v>
      </c>
      <c r="AC17" s="65">
        <f t="shared" si="12"/>
        <v>0</v>
      </c>
    </row>
    <row r="18" spans="1:29" s="5" customFormat="1" ht="16.5" customHeight="1" thickBot="1" x14ac:dyDescent="0.3">
      <c r="A18" s="4"/>
      <c r="B18" s="9"/>
      <c r="C18" s="40"/>
      <c r="D18" s="3"/>
      <c r="E18" s="9"/>
      <c r="F18" s="44"/>
      <c r="G18" s="25" t="e">
        <f t="shared" si="0"/>
        <v>#N/A</v>
      </c>
      <c r="H18" s="4"/>
      <c r="I18" s="9"/>
      <c r="J18" s="40"/>
      <c r="K18" s="3"/>
      <c r="L18" s="9"/>
      <c r="M18" s="44"/>
      <c r="N18" s="25" t="e">
        <f t="shared" si="1"/>
        <v>#N/A</v>
      </c>
      <c r="O18" s="61"/>
      <c r="P18" s="62"/>
      <c r="Q18" s="62" t="str">
        <f t="shared" si="4"/>
        <v/>
      </c>
      <c r="R18" s="63" t="str">
        <f t="shared" si="5"/>
        <v/>
      </c>
      <c r="S18" s="2"/>
      <c r="T18" s="64">
        <f t="shared" si="6"/>
        <v>0</v>
      </c>
      <c r="U18" s="65">
        <f t="shared" si="7"/>
        <v>0</v>
      </c>
      <c r="W18" s="61"/>
      <c r="X18" s="70"/>
      <c r="Y18" s="62" t="str">
        <f t="shared" si="13"/>
        <v/>
      </c>
      <c r="Z18" s="63" t="str">
        <f t="shared" si="14"/>
        <v/>
      </c>
      <c r="AA18" s="2"/>
      <c r="AB18" s="64">
        <f t="shared" si="10"/>
        <v>0</v>
      </c>
      <c r="AC18" s="65">
        <f t="shared" si="12"/>
        <v>0</v>
      </c>
    </row>
    <row r="19" spans="1:29" s="5" customFormat="1" ht="16.5" customHeight="1" thickBot="1" x14ac:dyDescent="0.3">
      <c r="A19" s="4"/>
      <c r="B19" s="9"/>
      <c r="C19" s="40"/>
      <c r="D19" s="3"/>
      <c r="E19" s="9"/>
      <c r="F19" s="44"/>
      <c r="G19" s="25" t="e">
        <f t="shared" si="0"/>
        <v>#N/A</v>
      </c>
      <c r="H19" s="4"/>
      <c r="I19" s="9"/>
      <c r="J19" s="40"/>
      <c r="K19" s="3"/>
      <c r="L19" s="9"/>
      <c r="M19" s="44"/>
      <c r="N19" s="25" t="e">
        <f t="shared" si="1"/>
        <v>#N/A</v>
      </c>
      <c r="O19" s="68"/>
      <c r="P19" s="69"/>
      <c r="Q19" s="69"/>
      <c r="R19" s="27" t="s">
        <v>7</v>
      </c>
      <c r="S19" s="28">
        <f>SUM(S7:S18)</f>
        <v>0</v>
      </c>
      <c r="T19" s="28">
        <f>SUM(T7:T18)</f>
        <v>0</v>
      </c>
      <c r="U19" s="29">
        <f>S19-T19</f>
        <v>0</v>
      </c>
      <c r="W19" s="61"/>
      <c r="X19" s="70"/>
      <c r="Y19" s="62" t="str">
        <f t="shared" si="13"/>
        <v/>
      </c>
      <c r="Z19" s="63" t="str">
        <f t="shared" si="14"/>
        <v/>
      </c>
      <c r="AA19" s="2"/>
      <c r="AB19" s="64">
        <f t="shared" si="10"/>
        <v>0</v>
      </c>
      <c r="AC19" s="65">
        <f t="shared" si="12"/>
        <v>0</v>
      </c>
    </row>
    <row r="20" spans="1:29" s="5" customFormat="1" ht="16.5" customHeight="1" thickBot="1" x14ac:dyDescent="0.3">
      <c r="A20" s="4"/>
      <c r="B20" s="9"/>
      <c r="C20" s="40"/>
      <c r="D20" s="3"/>
      <c r="E20" s="9"/>
      <c r="F20" s="44"/>
      <c r="G20" s="25" t="e">
        <f t="shared" si="0"/>
        <v>#N/A</v>
      </c>
      <c r="H20" s="4"/>
      <c r="I20" s="9"/>
      <c r="J20" s="40"/>
      <c r="K20" s="3"/>
      <c r="L20" s="9"/>
      <c r="M20" s="44"/>
      <c r="N20" s="25" t="e">
        <f t="shared" si="1"/>
        <v>#N/A</v>
      </c>
      <c r="O20" s="73"/>
      <c r="P20" s="74"/>
      <c r="Q20" s="74"/>
      <c r="R20" s="130"/>
      <c r="S20" s="131"/>
      <c r="T20" s="131"/>
      <c r="U20" s="132"/>
      <c r="W20" s="68"/>
      <c r="X20" s="83"/>
      <c r="Y20" s="69"/>
      <c r="Z20" s="27" t="s">
        <v>7</v>
      </c>
      <c r="AA20" s="28">
        <f>SUM(AA7:AA19)</f>
        <v>0</v>
      </c>
      <c r="AB20" s="28">
        <f>SUM(AB7:AB19)</f>
        <v>0</v>
      </c>
      <c r="AC20" s="29">
        <f>AA20-AB20</f>
        <v>0</v>
      </c>
    </row>
    <row r="21" spans="1:29" s="5" customFormat="1" ht="16.5" customHeight="1" thickBot="1" x14ac:dyDescent="0.3">
      <c r="A21" s="4"/>
      <c r="B21" s="9"/>
      <c r="C21" s="40"/>
      <c r="D21" s="3"/>
      <c r="E21" s="9"/>
      <c r="F21" s="44"/>
      <c r="G21" s="25" t="e">
        <f t="shared" si="0"/>
        <v>#N/A</v>
      </c>
      <c r="H21" s="4"/>
      <c r="I21" s="9"/>
      <c r="J21" s="40"/>
      <c r="K21" s="3"/>
      <c r="L21" s="9"/>
      <c r="M21" s="44"/>
      <c r="N21" s="25" t="e">
        <f t="shared" si="1"/>
        <v>#N/A</v>
      </c>
      <c r="O21" s="186" t="s">
        <v>818</v>
      </c>
      <c r="P21" s="187"/>
      <c r="Q21" s="187"/>
      <c r="R21" s="187"/>
      <c r="S21" s="187"/>
      <c r="T21" s="187"/>
      <c r="U21" s="188"/>
      <c r="W21" s="73"/>
      <c r="X21" s="74"/>
      <c r="Y21" s="74"/>
      <c r="Z21" s="130"/>
      <c r="AA21" s="131"/>
      <c r="AB21" s="131"/>
      <c r="AC21" s="132"/>
    </row>
    <row r="22" spans="1:29" s="5" customFormat="1" ht="16.5" customHeight="1" thickBot="1" x14ac:dyDescent="0.3">
      <c r="A22" s="4"/>
      <c r="B22" s="9"/>
      <c r="C22" s="40"/>
      <c r="D22" s="3"/>
      <c r="E22" s="9"/>
      <c r="F22" s="44"/>
      <c r="G22" s="25" t="e">
        <f t="shared" si="0"/>
        <v>#N/A</v>
      </c>
      <c r="H22" s="4"/>
      <c r="I22" s="9"/>
      <c r="J22" s="40"/>
      <c r="K22" s="3"/>
      <c r="L22" s="9"/>
      <c r="M22" s="44"/>
      <c r="N22" s="25" t="e">
        <f t="shared" si="1"/>
        <v>#N/A</v>
      </c>
      <c r="O22" s="23"/>
      <c r="P22" s="18" t="s">
        <v>12</v>
      </c>
      <c r="Q22" s="19" t="s">
        <v>1</v>
      </c>
      <c r="R22" s="19" t="s">
        <v>16</v>
      </c>
      <c r="S22" s="19" t="s">
        <v>14</v>
      </c>
      <c r="T22" s="19" t="s">
        <v>17</v>
      </c>
      <c r="U22" s="20" t="s">
        <v>18</v>
      </c>
      <c r="W22" s="186" t="s">
        <v>2</v>
      </c>
      <c r="X22" s="187"/>
      <c r="Y22" s="187"/>
      <c r="Z22" s="187"/>
      <c r="AA22" s="187"/>
      <c r="AB22" s="187"/>
      <c r="AC22" s="188"/>
    </row>
    <row r="23" spans="1:29" s="5" customFormat="1" ht="16.5" customHeight="1" thickBot="1" x14ac:dyDescent="0.3">
      <c r="A23" s="4"/>
      <c r="B23" s="9"/>
      <c r="C23" s="40"/>
      <c r="D23" s="3"/>
      <c r="E23" s="9"/>
      <c r="F23" s="44"/>
      <c r="G23" s="25" t="e">
        <f t="shared" si="0"/>
        <v>#N/A</v>
      </c>
      <c r="H23" s="4"/>
      <c r="I23" s="9"/>
      <c r="J23" s="40"/>
      <c r="K23" s="3"/>
      <c r="L23" s="9"/>
      <c r="M23" s="44"/>
      <c r="N23" s="25" t="e">
        <f t="shared" si="1"/>
        <v>#N/A</v>
      </c>
      <c r="O23" s="61"/>
      <c r="P23" s="70">
        <v>52001</v>
      </c>
      <c r="Q23" s="62" t="str">
        <f t="shared" ref="Q23:Q31" si="15">IFERROR(VLOOKUP(P23,DESCRIPTIONS,3,), "")</f>
        <v>LEVEL 111</v>
      </c>
      <c r="R23" s="63">
        <f t="shared" ref="R23:R31" si="16">IFERROR(VLOOKUP(P23,DESCRIPTIONS,9), "")</f>
        <v>1001</v>
      </c>
      <c r="S23" s="2"/>
      <c r="T23" s="64">
        <f>SUMIF($E$7:$E$49,P23,$D$7:$D$49)+SUMIF($L$7:$L$49,P23,$K$7:$K$49)+SUMIF($E$55:$E$99,P23,$D$55:$D$99)+SUMIF($L$55:$L$99,P23,$K$55:$K$99)+SUMIF($E$122:$E$149,P23,$D$122:$D$149)+SUMIF($L$105:$L$121,P23,$K$105:$K$121)+SUMIF($L$126:$L$149,P23,$K$126:$K$149)+SUMIF($E$105:$E$117,P23,$D$105:$D$117)</f>
        <v>0</v>
      </c>
      <c r="U23" s="65">
        <f>S23-T23</f>
        <v>0</v>
      </c>
      <c r="W23" s="23"/>
      <c r="X23" s="18" t="s">
        <v>12</v>
      </c>
      <c r="Y23" s="19" t="s">
        <v>1</v>
      </c>
      <c r="Z23" s="19" t="s">
        <v>16</v>
      </c>
      <c r="AA23" s="19" t="s">
        <v>14</v>
      </c>
      <c r="AB23" s="19" t="s">
        <v>17</v>
      </c>
      <c r="AC23" s="20" t="s">
        <v>18</v>
      </c>
    </row>
    <row r="24" spans="1:29" s="5" customFormat="1" ht="16.5" customHeight="1" x14ac:dyDescent="0.25">
      <c r="A24" s="4"/>
      <c r="B24" s="9"/>
      <c r="C24" s="40"/>
      <c r="D24" s="3"/>
      <c r="E24" s="9"/>
      <c r="F24" s="44"/>
      <c r="G24" s="25" t="e">
        <f t="shared" si="0"/>
        <v>#N/A</v>
      </c>
      <c r="H24" s="4"/>
      <c r="I24" s="9"/>
      <c r="J24" s="40"/>
      <c r="K24" s="3"/>
      <c r="L24" s="9"/>
      <c r="M24" s="44"/>
      <c r="N24" s="25" t="e">
        <f t="shared" si="1"/>
        <v>#N/A</v>
      </c>
      <c r="O24" s="157"/>
      <c r="P24" s="158">
        <v>52002</v>
      </c>
      <c r="Q24" s="159" t="str">
        <f t="shared" si="15"/>
        <v>LEVEL 112</v>
      </c>
      <c r="R24" s="160">
        <f t="shared" si="16"/>
        <v>1001</v>
      </c>
      <c r="S24" s="2"/>
      <c r="T24" s="161">
        <f t="shared" ref="T24:T31" si="17">SUMIF($E$7:$E$49,P24,$D$7:$D$49)+SUMIF($L$7:$L$49,P24,$K$7:$K$49)+SUMIF($E$55:$E$99,P24,$D$55:$D$99)+SUMIF($L$55:$L$99,P24,$K$55:$K$99)+SUMIF($E$122:$E$149,P24,$D$122:$D$149)+SUMIF($L$105:$L$121,P24,$K$105:$K$121)+SUMIF($L$126:$L$149,P24,$K$126:$K$149)+SUMIF($E$105:$E$117,P24,$D$105:$D$117)</f>
        <v>0</v>
      </c>
      <c r="U24" s="162">
        <f t="shared" ref="U24:U31" si="18">S24-T24</f>
        <v>0</v>
      </c>
      <c r="W24" s="61"/>
      <c r="X24" s="70">
        <v>51014</v>
      </c>
      <c r="Y24" s="62" t="str">
        <f t="shared" ref="Y24:Y49" si="19">IFERROR(VLOOKUP(X24,DESCRIPTIONS,3,), "")</f>
        <v>ESOL ELEM</v>
      </c>
      <c r="Z24" s="63">
        <f t="shared" ref="Z24:Z49" si="20">IFERROR(VLOOKUP(X24,DESCRIPTIONS,9), "")</f>
        <v>1154</v>
      </c>
      <c r="AA24" s="2"/>
      <c r="AB24" s="64">
        <f>SUMIF($E$7:$E$49,X24,$D$7:$D$49)+SUMIF($L$7:$L$49,X24,$K$7:$K$49)+SUMIF($E$55:$E$99,X24,$D$55:$D$99)+SUMIF($L$55:$L$99,X24,$K$55:$K$99)+SUMIF($E$122:$E$149,X24,$D$122:$D$149)+SUMIF($L$105:$L$121,X24,$K$105:$K$121)+SUMIF($L$126:$L$149,X24,$K$126:$K$149)+SUMIF($E$105:$E$117,X24,$D$105:$D$117)</f>
        <v>0</v>
      </c>
      <c r="AC24" s="65">
        <f t="shared" ref="AC24:AC50" si="21">AA24-AB24</f>
        <v>0</v>
      </c>
    </row>
    <row r="25" spans="1:29" s="5" customFormat="1" ht="16.5" customHeight="1" x14ac:dyDescent="0.25">
      <c r="A25" s="4"/>
      <c r="B25" s="9"/>
      <c r="C25" s="40"/>
      <c r="D25" s="3"/>
      <c r="E25" s="9"/>
      <c r="F25" s="44"/>
      <c r="G25" s="25" t="e">
        <f t="shared" si="0"/>
        <v>#N/A</v>
      </c>
      <c r="H25" s="4"/>
      <c r="I25" s="9"/>
      <c r="J25" s="40"/>
      <c r="K25" s="3"/>
      <c r="L25" s="9"/>
      <c r="M25" s="44"/>
      <c r="N25" s="25" t="e">
        <f t="shared" si="1"/>
        <v>#N/A</v>
      </c>
      <c r="O25" s="61"/>
      <c r="P25" s="70">
        <v>52003</v>
      </c>
      <c r="Q25" s="62" t="str">
        <f t="shared" si="15"/>
        <v>LEVEL 113</v>
      </c>
      <c r="R25" s="63">
        <f t="shared" si="16"/>
        <v>1001</v>
      </c>
      <c r="S25" s="2"/>
      <c r="T25" s="64">
        <f t="shared" si="17"/>
        <v>0</v>
      </c>
      <c r="U25" s="65">
        <f t="shared" si="18"/>
        <v>0</v>
      </c>
      <c r="W25" s="61"/>
      <c r="X25" s="70">
        <v>51015</v>
      </c>
      <c r="Y25" s="62" t="str">
        <f t="shared" si="19"/>
        <v>TITLE I TEACHER</v>
      </c>
      <c r="Z25" s="63">
        <f t="shared" si="20"/>
        <v>418082</v>
      </c>
      <c r="AA25" s="2"/>
      <c r="AB25" s="64">
        <f t="shared" ref="AB25:AB49" si="22">SUMIF($E$7:$E$49,X25,$D$7:$D$49)+SUMIF($L$7:$L$49,X25,$K$7:$K$49)+SUMIF($E$55:$E$99,X25,$D$55:$D$99)+SUMIF($L$55:$L$99,X25,$K$55:$K$99)+SUMIF($E$122:$E$149,X25,$D$122:$D$149)+SUMIF($L$105:$L$121,X25,$K$105:$K$121)+SUMIF($L$126:$L$149,X25,$K$126:$K$149)+SUMIF($E$105:$E$117,X25,$D$105:$D$117)</f>
        <v>0</v>
      </c>
      <c r="AC25" s="65">
        <f t="shared" si="21"/>
        <v>0</v>
      </c>
    </row>
    <row r="26" spans="1:29" s="5" customFormat="1" ht="16.5" customHeight="1" x14ac:dyDescent="0.25">
      <c r="A26" s="4"/>
      <c r="B26" s="9"/>
      <c r="C26" s="40"/>
      <c r="D26" s="3"/>
      <c r="E26" s="9"/>
      <c r="F26" s="44"/>
      <c r="G26" s="25" t="e">
        <f t="shared" si="0"/>
        <v>#N/A</v>
      </c>
      <c r="H26" s="4"/>
      <c r="I26" s="9"/>
      <c r="J26" s="40"/>
      <c r="K26" s="3"/>
      <c r="L26" s="9"/>
      <c r="M26" s="44"/>
      <c r="N26" s="25" t="e">
        <f t="shared" si="1"/>
        <v>#N/A</v>
      </c>
      <c r="O26" s="61"/>
      <c r="P26" s="70">
        <v>52004</v>
      </c>
      <c r="Q26" s="62" t="str">
        <f t="shared" si="15"/>
        <v>LEVEL 254</v>
      </c>
      <c r="R26" s="63">
        <f t="shared" si="16"/>
        <v>1001</v>
      </c>
      <c r="S26" s="2"/>
      <c r="T26" s="64">
        <f t="shared" si="17"/>
        <v>0</v>
      </c>
      <c r="U26" s="65">
        <f t="shared" si="18"/>
        <v>0</v>
      </c>
      <c r="W26" s="157"/>
      <c r="X26" s="158">
        <v>51031</v>
      </c>
      <c r="Y26" s="159" t="str">
        <f t="shared" si="19"/>
        <v>MIDDLE SPECIAL UNIT</v>
      </c>
      <c r="Z26" s="160">
        <f t="shared" si="20"/>
        <v>1652</v>
      </c>
      <c r="AA26" s="2"/>
      <c r="AB26" s="161">
        <f t="shared" si="22"/>
        <v>0</v>
      </c>
      <c r="AC26" s="162">
        <f t="shared" si="21"/>
        <v>0</v>
      </c>
    </row>
    <row r="27" spans="1:29" s="5" customFormat="1" ht="16.5" customHeight="1" x14ac:dyDescent="0.25">
      <c r="A27" s="4"/>
      <c r="B27" s="9"/>
      <c r="C27" s="40"/>
      <c r="D27" s="3"/>
      <c r="E27" s="9"/>
      <c r="F27" s="44"/>
      <c r="G27" s="25" t="e">
        <f t="shared" si="0"/>
        <v>#N/A</v>
      </c>
      <c r="H27" s="4"/>
      <c r="I27" s="9"/>
      <c r="J27" s="40"/>
      <c r="K27" s="3"/>
      <c r="L27" s="9"/>
      <c r="M27" s="44"/>
      <c r="N27" s="25" t="e">
        <f t="shared" si="1"/>
        <v>#N/A</v>
      </c>
      <c r="O27" s="61"/>
      <c r="P27" s="70">
        <v>52005</v>
      </c>
      <c r="Q27" s="62" t="str">
        <f t="shared" si="15"/>
        <v>LEVEL 255</v>
      </c>
      <c r="R27" s="63">
        <f t="shared" si="16"/>
        <v>1001</v>
      </c>
      <c r="S27" s="2"/>
      <c r="T27" s="64">
        <f t="shared" si="17"/>
        <v>0</v>
      </c>
      <c r="U27" s="65">
        <f t="shared" si="18"/>
        <v>0</v>
      </c>
      <c r="W27" s="137"/>
      <c r="X27" s="70">
        <v>51035</v>
      </c>
      <c r="Y27" s="62" t="str">
        <f t="shared" si="19"/>
        <v>BASIC 9-12</v>
      </c>
      <c r="Z27" s="63">
        <f t="shared" si="20"/>
        <v>440</v>
      </c>
      <c r="AA27" s="2"/>
      <c r="AB27" s="64">
        <f t="shared" si="22"/>
        <v>0</v>
      </c>
      <c r="AC27" s="65">
        <f t="shared" si="21"/>
        <v>0</v>
      </c>
    </row>
    <row r="28" spans="1:29" s="5" customFormat="1" ht="16.5" customHeight="1" x14ac:dyDescent="0.25">
      <c r="A28" s="4"/>
      <c r="B28" s="9"/>
      <c r="C28" s="40"/>
      <c r="D28" s="3"/>
      <c r="E28" s="9"/>
      <c r="F28" s="44"/>
      <c r="G28" s="25" t="e">
        <f t="shared" si="0"/>
        <v>#N/A</v>
      </c>
      <c r="H28" s="4"/>
      <c r="I28" s="9"/>
      <c r="J28" s="40"/>
      <c r="K28" s="3"/>
      <c r="L28" s="9"/>
      <c r="M28" s="44"/>
      <c r="N28" s="25" t="e">
        <f t="shared" si="1"/>
        <v>#N/A</v>
      </c>
      <c r="O28" s="61"/>
      <c r="P28" s="70">
        <v>52063</v>
      </c>
      <c r="Q28" s="62" t="str">
        <f t="shared" si="15"/>
        <v>B.L.A.S.T. TCHR</v>
      </c>
      <c r="R28" s="63">
        <f t="shared" si="16"/>
        <v>1001</v>
      </c>
      <c r="S28" s="2"/>
      <c r="T28" s="64">
        <f t="shared" si="17"/>
        <v>0</v>
      </c>
      <c r="U28" s="65">
        <f t="shared" si="18"/>
        <v>0</v>
      </c>
      <c r="W28" s="61"/>
      <c r="X28" s="70">
        <v>51037</v>
      </c>
      <c r="Y28" s="62" t="str">
        <f t="shared" si="19"/>
        <v>DUAL ENROLLMENT SR</v>
      </c>
      <c r="Z28" s="63">
        <f t="shared" si="20"/>
        <v>1241</v>
      </c>
      <c r="AA28" s="2"/>
      <c r="AB28" s="64">
        <f t="shared" si="22"/>
        <v>0</v>
      </c>
      <c r="AC28" s="65">
        <f t="shared" si="21"/>
        <v>0</v>
      </c>
    </row>
    <row r="29" spans="1:29" s="5" customFormat="1" ht="16.5" customHeight="1" x14ac:dyDescent="0.25">
      <c r="A29" s="4"/>
      <c r="B29" s="9"/>
      <c r="C29" s="40"/>
      <c r="D29" s="3"/>
      <c r="E29" s="9"/>
      <c r="F29" s="44"/>
      <c r="G29" s="25" t="e">
        <f t="shared" si="0"/>
        <v>#N/A</v>
      </c>
      <c r="H29" s="4"/>
      <c r="I29" s="9"/>
      <c r="J29" s="40"/>
      <c r="K29" s="3"/>
      <c r="L29" s="9"/>
      <c r="M29" s="44"/>
      <c r="N29" s="25" t="e">
        <f t="shared" si="1"/>
        <v>#N/A</v>
      </c>
      <c r="O29" s="61"/>
      <c r="P29" s="70">
        <v>52064</v>
      </c>
      <c r="Q29" s="62" t="str">
        <f t="shared" si="15"/>
        <v>B.L.A.S.T. TCHR</v>
      </c>
      <c r="R29" s="63">
        <f t="shared" si="16"/>
        <v>1001</v>
      </c>
      <c r="S29" s="2"/>
      <c r="T29" s="64">
        <f t="shared" si="17"/>
        <v>0</v>
      </c>
      <c r="U29" s="65">
        <f t="shared" si="18"/>
        <v>0</v>
      </c>
      <c r="W29" s="61"/>
      <c r="X29" s="70">
        <v>51038</v>
      </c>
      <c r="Y29" s="62" t="str">
        <f t="shared" si="19"/>
        <v>ADVANCED PLACEMENT SR</v>
      </c>
      <c r="Z29" s="63">
        <f t="shared" si="20"/>
        <v>1093</v>
      </c>
      <c r="AA29" s="2"/>
      <c r="AB29" s="64">
        <f t="shared" si="22"/>
        <v>0</v>
      </c>
      <c r="AC29" s="65">
        <f t="shared" si="21"/>
        <v>0</v>
      </c>
    </row>
    <row r="30" spans="1:29" s="5" customFormat="1" ht="16.5" customHeight="1" x14ac:dyDescent="0.25">
      <c r="A30" s="4"/>
      <c r="B30" s="9"/>
      <c r="C30" s="40"/>
      <c r="D30" s="3"/>
      <c r="E30" s="9"/>
      <c r="F30" s="44"/>
      <c r="G30" s="25" t="e">
        <f t="shared" si="0"/>
        <v>#N/A</v>
      </c>
      <c r="H30" s="4"/>
      <c r="I30" s="9"/>
      <c r="J30" s="40"/>
      <c r="K30" s="3"/>
      <c r="L30" s="9"/>
      <c r="M30" s="44"/>
      <c r="N30" s="25" t="e">
        <f t="shared" si="1"/>
        <v>#N/A</v>
      </c>
      <c r="O30" s="157"/>
      <c r="P30" s="158">
        <v>52076</v>
      </c>
      <c r="Q30" s="159" t="str">
        <f t="shared" si="15"/>
        <v>GIFTED LEVEL 112</v>
      </c>
      <c r="R30" s="160">
        <f t="shared" si="16"/>
        <v>1001</v>
      </c>
      <c r="S30" s="2"/>
      <c r="T30" s="161">
        <f t="shared" si="17"/>
        <v>0</v>
      </c>
      <c r="U30" s="162">
        <f t="shared" si="18"/>
        <v>0</v>
      </c>
      <c r="W30" s="61"/>
      <c r="X30" s="70">
        <v>51039</v>
      </c>
      <c r="Y30" s="62" t="str">
        <f t="shared" si="19"/>
        <v>AICE/IB SR</v>
      </c>
      <c r="Z30" s="63">
        <f t="shared" si="20"/>
        <v>1001</v>
      </c>
      <c r="AA30" s="2"/>
      <c r="AB30" s="64">
        <f t="shared" si="22"/>
        <v>0</v>
      </c>
      <c r="AC30" s="65">
        <f t="shared" si="21"/>
        <v>0</v>
      </c>
    </row>
    <row r="31" spans="1:29" s="5" customFormat="1" ht="16.5" customHeight="1" thickBot="1" x14ac:dyDescent="0.3">
      <c r="A31" s="4"/>
      <c r="B31" s="9"/>
      <c r="C31" s="40"/>
      <c r="D31" s="3"/>
      <c r="E31" s="9"/>
      <c r="F31" s="44"/>
      <c r="G31" s="25" t="e">
        <f t="shared" si="0"/>
        <v>#N/A</v>
      </c>
      <c r="H31" s="4"/>
      <c r="I31" s="9"/>
      <c r="J31" s="40"/>
      <c r="K31" s="3"/>
      <c r="L31" s="9"/>
      <c r="M31" s="44"/>
      <c r="N31" s="25" t="e">
        <f t="shared" si="1"/>
        <v>#N/A</v>
      </c>
      <c r="O31" s="61"/>
      <c r="P31" s="70">
        <v>52077</v>
      </c>
      <c r="Q31" s="62" t="str">
        <f t="shared" si="15"/>
        <v>GIFTED LEVEL 113</v>
      </c>
      <c r="R31" s="63">
        <f t="shared" si="16"/>
        <v>1001</v>
      </c>
      <c r="S31" s="2"/>
      <c r="T31" s="64">
        <f t="shared" si="17"/>
        <v>0</v>
      </c>
      <c r="U31" s="65">
        <f t="shared" si="18"/>
        <v>0</v>
      </c>
      <c r="W31" s="61"/>
      <c r="X31" s="70">
        <v>51042</v>
      </c>
      <c r="Y31" s="62" t="str">
        <f t="shared" si="19"/>
        <v>BASIC 9-12</v>
      </c>
      <c r="Z31" s="63">
        <f t="shared" si="20"/>
        <v>1829</v>
      </c>
      <c r="AA31" s="2"/>
      <c r="AB31" s="64">
        <f t="shared" si="22"/>
        <v>0</v>
      </c>
      <c r="AC31" s="65">
        <f t="shared" si="21"/>
        <v>0</v>
      </c>
    </row>
    <row r="32" spans="1:29" s="5" customFormat="1" ht="16.5" customHeight="1" thickBot="1" x14ac:dyDescent="0.3">
      <c r="A32" s="4"/>
      <c r="B32" s="9"/>
      <c r="C32" s="40"/>
      <c r="D32" s="3"/>
      <c r="E32" s="9"/>
      <c r="F32" s="44"/>
      <c r="G32" s="25" t="e">
        <f t="shared" si="0"/>
        <v>#N/A</v>
      </c>
      <c r="H32" s="4"/>
      <c r="I32" s="9"/>
      <c r="J32" s="40"/>
      <c r="K32" s="3"/>
      <c r="L32" s="9"/>
      <c r="M32" s="44"/>
      <c r="N32" s="25" t="e">
        <f t="shared" si="1"/>
        <v>#N/A</v>
      </c>
      <c r="O32" s="68"/>
      <c r="P32" s="83"/>
      <c r="Q32" s="69"/>
      <c r="R32" s="27" t="s">
        <v>7</v>
      </c>
      <c r="S32" s="28">
        <f>SUM(S23:S31)</f>
        <v>0</v>
      </c>
      <c r="T32" s="28">
        <f>SUM(T23:T31)</f>
        <v>0</v>
      </c>
      <c r="U32" s="29">
        <f>S32-T32</f>
        <v>0</v>
      </c>
      <c r="W32" s="157"/>
      <c r="X32" s="158">
        <v>51046</v>
      </c>
      <c r="Y32" s="159" t="str">
        <f t="shared" si="19"/>
        <v>STRINGS MUSIC ELEM</v>
      </c>
      <c r="Z32" s="160">
        <f t="shared" si="20"/>
        <v>1126</v>
      </c>
      <c r="AA32" s="2"/>
      <c r="AB32" s="161">
        <f t="shared" si="22"/>
        <v>0</v>
      </c>
      <c r="AC32" s="162">
        <f t="shared" si="21"/>
        <v>0</v>
      </c>
    </row>
    <row r="33" spans="1:30" s="5" customFormat="1" ht="16.5" customHeight="1" thickBot="1" x14ac:dyDescent="0.3">
      <c r="A33" s="4"/>
      <c r="B33" s="9"/>
      <c r="C33" s="40"/>
      <c r="D33" s="3"/>
      <c r="E33" s="9"/>
      <c r="F33" s="44"/>
      <c r="G33" s="25" t="e">
        <f t="shared" si="0"/>
        <v>#N/A</v>
      </c>
      <c r="H33" s="4"/>
      <c r="I33" s="9"/>
      <c r="J33" s="40"/>
      <c r="K33" s="3"/>
      <c r="L33" s="9"/>
      <c r="M33" s="44"/>
      <c r="N33" s="25" t="e">
        <f t="shared" si="1"/>
        <v>#N/A</v>
      </c>
      <c r="W33" s="61"/>
      <c r="X33" s="70">
        <v>51047</v>
      </c>
      <c r="Y33" s="62" t="str">
        <f t="shared" si="19"/>
        <v>STRINGS MUSIC SR</v>
      </c>
      <c r="Z33" s="63">
        <f t="shared" si="20"/>
        <v>1126</v>
      </c>
      <c r="AA33" s="2"/>
      <c r="AB33" s="64">
        <f t="shared" si="22"/>
        <v>0</v>
      </c>
      <c r="AC33" s="65">
        <f t="shared" si="21"/>
        <v>0</v>
      </c>
    </row>
    <row r="34" spans="1:30" s="5" customFormat="1" ht="16.5" customHeight="1" thickBot="1" x14ac:dyDescent="0.3">
      <c r="A34" s="4"/>
      <c r="B34" s="9"/>
      <c r="C34" s="40"/>
      <c r="D34" s="3"/>
      <c r="E34" s="9"/>
      <c r="F34" s="44"/>
      <c r="G34" s="25" t="e">
        <f t="shared" si="0"/>
        <v>#N/A</v>
      </c>
      <c r="H34" s="4"/>
      <c r="I34" s="9"/>
      <c r="J34" s="40"/>
      <c r="K34" s="3"/>
      <c r="L34" s="9"/>
      <c r="M34" s="44"/>
      <c r="N34" s="25" t="e">
        <f t="shared" si="1"/>
        <v>#N/A</v>
      </c>
      <c r="O34" s="186" t="s">
        <v>19</v>
      </c>
      <c r="P34" s="187"/>
      <c r="Q34" s="187"/>
      <c r="R34" s="187"/>
      <c r="S34" s="187"/>
      <c r="T34" s="187"/>
      <c r="U34" s="188"/>
      <c r="W34" s="66"/>
      <c r="X34" s="70">
        <v>53006</v>
      </c>
      <c r="Y34" s="62" t="str">
        <f t="shared" si="19"/>
        <v>IND ARTS 53 SR</v>
      </c>
      <c r="Z34" s="63">
        <f t="shared" si="20"/>
        <v>1241</v>
      </c>
      <c r="AA34" s="2"/>
      <c r="AB34" s="64">
        <f t="shared" si="22"/>
        <v>0</v>
      </c>
      <c r="AC34" s="65">
        <f t="shared" si="21"/>
        <v>0</v>
      </c>
    </row>
    <row r="35" spans="1:30" s="5" customFormat="1" ht="16.5" customHeight="1" thickBot="1" x14ac:dyDescent="0.3">
      <c r="A35" s="4"/>
      <c r="B35" s="9"/>
      <c r="C35" s="40"/>
      <c r="D35" s="3"/>
      <c r="E35" s="9"/>
      <c r="F35" s="44"/>
      <c r="G35" s="25" t="e">
        <f t="shared" si="0"/>
        <v>#N/A</v>
      </c>
      <c r="H35" s="4"/>
      <c r="I35" s="9"/>
      <c r="J35" s="40"/>
      <c r="K35" s="3"/>
      <c r="L35" s="9"/>
      <c r="M35" s="44"/>
      <c r="N35" s="25" t="e">
        <f t="shared" si="1"/>
        <v>#N/A</v>
      </c>
      <c r="O35" s="23"/>
      <c r="P35" s="18" t="s">
        <v>12</v>
      </c>
      <c r="Q35" s="19" t="s">
        <v>1</v>
      </c>
      <c r="R35" s="19" t="s">
        <v>16</v>
      </c>
      <c r="S35" s="19" t="s">
        <v>14</v>
      </c>
      <c r="T35" s="19" t="s">
        <v>17</v>
      </c>
      <c r="U35" s="20" t="s">
        <v>18</v>
      </c>
      <c r="W35" s="163"/>
      <c r="X35" s="158">
        <v>55021</v>
      </c>
      <c r="Y35" s="159" t="str">
        <f t="shared" si="19"/>
        <v>PRE-K HEADSTART</v>
      </c>
      <c r="Z35" s="160">
        <f t="shared" si="20"/>
        <v>418096</v>
      </c>
      <c r="AA35" s="2"/>
      <c r="AB35" s="161">
        <f t="shared" si="22"/>
        <v>0</v>
      </c>
      <c r="AC35" s="162">
        <f t="shared" si="21"/>
        <v>0</v>
      </c>
    </row>
    <row r="36" spans="1:30" s="5" customFormat="1" ht="16.5" customHeight="1" x14ac:dyDescent="0.25">
      <c r="A36" s="4"/>
      <c r="B36" s="9"/>
      <c r="C36" s="40"/>
      <c r="D36" s="3"/>
      <c r="E36" s="9"/>
      <c r="F36" s="44"/>
      <c r="G36" s="25" t="e">
        <f t="shared" si="0"/>
        <v>#N/A</v>
      </c>
      <c r="H36" s="4"/>
      <c r="I36" s="9"/>
      <c r="J36" s="40"/>
      <c r="K36" s="3"/>
      <c r="L36" s="9"/>
      <c r="M36" s="44"/>
      <c r="N36" s="25" t="e">
        <f t="shared" si="1"/>
        <v>#N/A</v>
      </c>
      <c r="O36" s="157"/>
      <c r="P36" s="158">
        <v>51007</v>
      </c>
      <c r="Q36" s="159" t="str">
        <f t="shared" ref="Q36:Q49" si="23">IFERROR(VLOOKUP(P36,DESCRIPTIONS,3,), "")</f>
        <v>BASIC 7-8</v>
      </c>
      <c r="R36" s="160">
        <f t="shared" ref="R36:R49" si="24">IFERROR(VLOOKUP(P36,DESCRIPTIONS,9), "")</f>
        <v>11152</v>
      </c>
      <c r="S36" s="2"/>
      <c r="T36" s="161">
        <f>SUMIF($E$7:$E$49,P36,$D$7:$D$49)+SUMIF($L$7:$L$49,P36,$K$7:$K$49)+SUMIF($E$55:$E$99,P36,$D$55:$D$99)+SUMIF($L$55:$L$99,P36,$K$55:$K$99)+SUMIF($E$122:$E$149,P36,$D$122:$D$149)+SUMIF($L$105:$L$121,P36,$K$105:$K$121)+SUMIF($L$126:$L$149,P36,$K$126:$K$149)+SUMIF($E$105:$E$117,P36,$D$105:$D$117)</f>
        <v>0</v>
      </c>
      <c r="U36" s="162">
        <f>S36-T36</f>
        <v>0</v>
      </c>
      <c r="W36" s="163"/>
      <c r="X36" s="158">
        <v>55022</v>
      </c>
      <c r="Y36" s="159" t="str">
        <f t="shared" si="19"/>
        <v>PRE-K HEADSTART</v>
      </c>
      <c r="Z36" s="160">
        <f t="shared" si="20"/>
        <v>563</v>
      </c>
      <c r="AA36" s="2"/>
      <c r="AB36" s="161">
        <f t="shared" si="22"/>
        <v>0</v>
      </c>
      <c r="AC36" s="162">
        <f t="shared" si="21"/>
        <v>0</v>
      </c>
    </row>
    <row r="37" spans="1:30" s="5" customFormat="1" ht="16.5" customHeight="1" x14ac:dyDescent="0.25">
      <c r="A37" s="4"/>
      <c r="B37" s="9"/>
      <c r="C37" s="40"/>
      <c r="D37" s="3"/>
      <c r="E37" s="9"/>
      <c r="F37" s="44"/>
      <c r="G37" s="25" t="e">
        <f t="shared" si="0"/>
        <v>#N/A</v>
      </c>
      <c r="H37" s="4"/>
      <c r="I37" s="9"/>
      <c r="J37" s="40"/>
      <c r="K37" s="3"/>
      <c r="L37" s="9"/>
      <c r="M37" s="44"/>
      <c r="N37" s="25" t="e">
        <f t="shared" si="1"/>
        <v>#N/A</v>
      </c>
      <c r="O37" s="157"/>
      <c r="P37" s="158">
        <v>51008</v>
      </c>
      <c r="Q37" s="159" t="str">
        <f t="shared" si="23"/>
        <v>BASIC 7-8</v>
      </c>
      <c r="R37" s="160">
        <f t="shared" si="24"/>
        <v>422</v>
      </c>
      <c r="S37" s="2"/>
      <c r="T37" s="161">
        <f t="shared" ref="T37:T49" si="25">SUMIF($E$7:$E$49,P37,$D$7:$D$49)+SUMIF($L$7:$L$49,P37,$K$7:$K$49)+SUMIF($E$55:$E$99,P37,$D$55:$D$99)+SUMIF($L$55:$L$99,P37,$K$55:$K$99)+SUMIF($E$122:$E$149,P37,$D$122:$D$149)+SUMIF($L$105:$L$121,P37,$K$105:$K$121)+SUMIF($L$126:$L$149,P37,$K$126:$K$149)+SUMIF($E$105:$E$117,P37,$D$105:$D$117)</f>
        <v>0</v>
      </c>
      <c r="U37" s="162">
        <f t="shared" ref="U37:U49" si="26">S37-T37</f>
        <v>0</v>
      </c>
      <c r="W37" s="61"/>
      <c r="X37" s="70"/>
      <c r="Y37" s="62" t="str">
        <f t="shared" si="19"/>
        <v/>
      </c>
      <c r="Z37" s="63" t="str">
        <f t="shared" si="20"/>
        <v/>
      </c>
      <c r="AA37" s="2"/>
      <c r="AB37" s="64">
        <f t="shared" si="22"/>
        <v>0</v>
      </c>
      <c r="AC37" s="65">
        <f t="shared" si="21"/>
        <v>0</v>
      </c>
    </row>
    <row r="38" spans="1:30" s="5" customFormat="1" ht="16.5" customHeight="1" x14ac:dyDescent="0.25">
      <c r="A38" s="4"/>
      <c r="B38" s="9"/>
      <c r="C38" s="40"/>
      <c r="D38" s="3"/>
      <c r="E38" s="9"/>
      <c r="F38" s="44"/>
      <c r="G38" s="25" t="e">
        <f t="shared" si="0"/>
        <v>#N/A</v>
      </c>
      <c r="H38" s="4"/>
      <c r="I38" s="9"/>
      <c r="J38" s="40"/>
      <c r="K38" s="3"/>
      <c r="L38" s="9"/>
      <c r="M38" s="44"/>
      <c r="N38" s="25" t="e">
        <f t="shared" si="1"/>
        <v>#N/A</v>
      </c>
      <c r="O38" s="61"/>
      <c r="P38" s="70">
        <v>51040</v>
      </c>
      <c r="Q38" s="62" t="str">
        <f t="shared" si="23"/>
        <v>BASIC 9-12</v>
      </c>
      <c r="R38" s="63">
        <f t="shared" si="24"/>
        <v>11152</v>
      </c>
      <c r="S38" s="2"/>
      <c r="T38" s="64">
        <f t="shared" si="25"/>
        <v>0</v>
      </c>
      <c r="U38" s="65">
        <f t="shared" si="26"/>
        <v>0</v>
      </c>
      <c r="W38" s="61"/>
      <c r="X38" s="70"/>
      <c r="Y38" s="62" t="str">
        <f t="shared" si="19"/>
        <v/>
      </c>
      <c r="Z38" s="63" t="str">
        <f t="shared" si="20"/>
        <v/>
      </c>
      <c r="AA38" s="2"/>
      <c r="AB38" s="64">
        <f t="shared" si="22"/>
        <v>0</v>
      </c>
      <c r="AC38" s="65">
        <f t="shared" si="21"/>
        <v>0</v>
      </c>
      <c r="AD38" s="159"/>
    </row>
    <row r="39" spans="1:30" s="5" customFormat="1" ht="16.5" customHeight="1" x14ac:dyDescent="0.25">
      <c r="A39" s="4"/>
      <c r="B39" s="9"/>
      <c r="C39" s="40"/>
      <c r="D39" s="3"/>
      <c r="E39" s="9"/>
      <c r="F39" s="44"/>
      <c r="G39" s="25" t="e">
        <f t="shared" si="0"/>
        <v>#N/A</v>
      </c>
      <c r="H39" s="4"/>
      <c r="I39" s="9"/>
      <c r="J39" s="40"/>
      <c r="K39" s="3"/>
      <c r="L39" s="9"/>
      <c r="M39" s="44"/>
      <c r="N39" s="25" t="e">
        <f t="shared" si="1"/>
        <v>#N/A</v>
      </c>
      <c r="O39" s="61"/>
      <c r="P39" s="70">
        <v>51041</v>
      </c>
      <c r="Q39" s="62" t="str">
        <f t="shared" si="23"/>
        <v>BASIC 9-12</v>
      </c>
      <c r="R39" s="63">
        <f t="shared" si="24"/>
        <v>1001</v>
      </c>
      <c r="S39" s="2"/>
      <c r="T39" s="64">
        <f t="shared" si="25"/>
        <v>0</v>
      </c>
      <c r="U39" s="65">
        <f t="shared" si="26"/>
        <v>0</v>
      </c>
      <c r="W39" s="61"/>
      <c r="X39" s="70"/>
      <c r="Y39" s="62" t="str">
        <f t="shared" si="19"/>
        <v/>
      </c>
      <c r="Z39" s="63" t="str">
        <f t="shared" si="20"/>
        <v/>
      </c>
      <c r="AA39" s="2"/>
      <c r="AB39" s="64">
        <f t="shared" si="22"/>
        <v>0</v>
      </c>
      <c r="AC39" s="65">
        <f t="shared" si="21"/>
        <v>0</v>
      </c>
    </row>
    <row r="40" spans="1:30" s="5" customFormat="1" ht="16.5" customHeight="1" x14ac:dyDescent="0.25">
      <c r="A40" s="4"/>
      <c r="B40" s="9"/>
      <c r="C40" s="40"/>
      <c r="D40" s="3"/>
      <c r="E40" s="9"/>
      <c r="F40" s="44"/>
      <c r="G40" s="25" t="e">
        <f t="shared" si="0"/>
        <v>#N/A</v>
      </c>
      <c r="H40" s="4"/>
      <c r="I40" s="9"/>
      <c r="J40" s="40"/>
      <c r="K40" s="3"/>
      <c r="L40" s="9"/>
      <c r="M40" s="44"/>
      <c r="N40" s="25" t="e">
        <f t="shared" si="1"/>
        <v>#N/A</v>
      </c>
      <c r="O40" s="61"/>
      <c r="P40" s="70">
        <v>51050</v>
      </c>
      <c r="Q40" s="62" t="str">
        <f t="shared" si="23"/>
        <v>R O T C - 7.5 HR</v>
      </c>
      <c r="R40" s="63">
        <f t="shared" si="24"/>
        <v>1001</v>
      </c>
      <c r="S40" s="2"/>
      <c r="T40" s="64">
        <f t="shared" si="25"/>
        <v>0</v>
      </c>
      <c r="U40" s="65">
        <f t="shared" si="26"/>
        <v>0</v>
      </c>
      <c r="W40" s="66"/>
      <c r="X40" s="70"/>
      <c r="Y40" s="62"/>
      <c r="Z40" s="63"/>
      <c r="AA40" s="2"/>
      <c r="AB40" s="64">
        <f t="shared" si="22"/>
        <v>0</v>
      </c>
      <c r="AC40" s="65">
        <f t="shared" ref="AC40:AC49" si="27">AA40-AB40</f>
        <v>0</v>
      </c>
    </row>
    <row r="41" spans="1:30" s="5" customFormat="1" ht="16.5" customHeight="1" x14ac:dyDescent="0.25">
      <c r="A41" s="4"/>
      <c r="B41" s="9"/>
      <c r="C41" s="40"/>
      <c r="D41" s="3"/>
      <c r="E41" s="9"/>
      <c r="F41" s="44"/>
      <c r="G41" s="25" t="e">
        <f t="shared" si="0"/>
        <v>#N/A</v>
      </c>
      <c r="H41" s="4"/>
      <c r="I41" s="9"/>
      <c r="J41" s="40"/>
      <c r="K41" s="3"/>
      <c r="L41" s="9"/>
      <c r="M41" s="44"/>
      <c r="N41" s="25" t="e">
        <f t="shared" si="1"/>
        <v>#N/A</v>
      </c>
      <c r="O41" s="61"/>
      <c r="P41" s="70">
        <v>51052</v>
      </c>
      <c r="Q41" s="62" t="str">
        <f t="shared" si="23"/>
        <v>R O T C - 7.5 HR</v>
      </c>
      <c r="R41" s="63">
        <f t="shared" si="24"/>
        <v>1001</v>
      </c>
      <c r="S41" s="2"/>
      <c r="T41" s="64">
        <f t="shared" si="25"/>
        <v>0</v>
      </c>
      <c r="U41" s="65">
        <f t="shared" si="26"/>
        <v>0</v>
      </c>
      <c r="W41" s="66"/>
      <c r="X41" s="70"/>
      <c r="Y41" s="62"/>
      <c r="Z41" s="63"/>
      <c r="AA41" s="2"/>
      <c r="AB41" s="64">
        <f t="shared" si="22"/>
        <v>0</v>
      </c>
      <c r="AC41" s="65">
        <f t="shared" si="27"/>
        <v>0</v>
      </c>
    </row>
    <row r="42" spans="1:30" s="5" customFormat="1" ht="16.5" customHeight="1" x14ac:dyDescent="0.25">
      <c r="A42" s="4"/>
      <c r="B42" s="9"/>
      <c r="C42" s="40"/>
      <c r="D42" s="3"/>
      <c r="E42" s="9"/>
      <c r="F42" s="44"/>
      <c r="G42" s="25" t="e">
        <f t="shared" si="0"/>
        <v>#N/A</v>
      </c>
      <c r="H42" s="4"/>
      <c r="I42" s="9"/>
      <c r="J42" s="40"/>
      <c r="K42" s="3"/>
      <c r="L42" s="9"/>
      <c r="M42" s="44"/>
      <c r="N42" s="25" t="e">
        <f t="shared" si="1"/>
        <v>#N/A</v>
      </c>
      <c r="O42" s="157"/>
      <c r="P42" s="158">
        <v>51056</v>
      </c>
      <c r="Q42" s="159" t="str">
        <f t="shared" si="23"/>
        <v>BASIC 7-8</v>
      </c>
      <c r="R42" s="160">
        <f t="shared" si="24"/>
        <v>449011</v>
      </c>
      <c r="S42" s="2"/>
      <c r="T42" s="161">
        <f t="shared" si="25"/>
        <v>0</v>
      </c>
      <c r="U42" s="162">
        <f t="shared" si="26"/>
        <v>0</v>
      </c>
      <c r="W42" s="66"/>
      <c r="X42" s="70"/>
      <c r="Y42" s="62"/>
      <c r="Z42" s="63"/>
      <c r="AA42" s="2"/>
      <c r="AB42" s="64">
        <f t="shared" si="22"/>
        <v>0</v>
      </c>
      <c r="AC42" s="65">
        <f t="shared" si="27"/>
        <v>0</v>
      </c>
    </row>
    <row r="43" spans="1:30" s="5" customFormat="1" ht="16.5" customHeight="1" x14ac:dyDescent="0.25">
      <c r="A43" s="4"/>
      <c r="B43" s="9"/>
      <c r="C43" s="40"/>
      <c r="D43" s="3"/>
      <c r="E43" s="9"/>
      <c r="F43" s="44"/>
      <c r="G43" s="25" t="e">
        <f t="shared" si="0"/>
        <v>#N/A</v>
      </c>
      <c r="H43" s="4"/>
      <c r="I43" s="9"/>
      <c r="J43" s="40"/>
      <c r="K43" s="3"/>
      <c r="L43" s="9"/>
      <c r="M43" s="44"/>
      <c r="N43" s="25" t="e">
        <f t="shared" si="1"/>
        <v>#N/A</v>
      </c>
      <c r="O43" s="61"/>
      <c r="P43" s="70">
        <v>51057</v>
      </c>
      <c r="Q43" s="62" t="str">
        <f t="shared" si="23"/>
        <v>BASIC 9-12</v>
      </c>
      <c r="R43" s="63">
        <f t="shared" si="24"/>
        <v>449011</v>
      </c>
      <c r="S43" s="2"/>
      <c r="T43" s="64">
        <f t="shared" si="25"/>
        <v>0</v>
      </c>
      <c r="U43" s="65">
        <f t="shared" si="26"/>
        <v>0</v>
      </c>
      <c r="V43" s="33"/>
      <c r="W43" s="66"/>
      <c r="X43" s="70"/>
      <c r="Y43" s="62"/>
      <c r="Z43" s="63"/>
      <c r="AA43" s="2"/>
      <c r="AB43" s="64">
        <f t="shared" si="22"/>
        <v>0</v>
      </c>
      <c r="AC43" s="65">
        <f t="shared" si="27"/>
        <v>0</v>
      </c>
    </row>
    <row r="44" spans="1:30" ht="16.5" customHeight="1" x14ac:dyDescent="0.25">
      <c r="A44" s="4"/>
      <c r="B44" s="9"/>
      <c r="C44" s="40"/>
      <c r="D44" s="3"/>
      <c r="E44" s="9"/>
      <c r="F44" s="44"/>
      <c r="G44" s="25" t="e">
        <f t="shared" si="0"/>
        <v>#N/A</v>
      </c>
      <c r="H44" s="4"/>
      <c r="I44" s="9"/>
      <c r="J44" s="40"/>
      <c r="K44" s="3"/>
      <c r="L44" s="9"/>
      <c r="M44" s="44"/>
      <c r="N44" s="25" t="e">
        <f t="shared" si="1"/>
        <v>#N/A</v>
      </c>
      <c r="O44" s="61"/>
      <c r="P44" s="70">
        <v>51063</v>
      </c>
      <c r="Q44" s="62" t="str">
        <f t="shared" si="23"/>
        <v>SMALL SCHOOL UNIT</v>
      </c>
      <c r="R44" s="63">
        <f t="shared" si="24"/>
        <v>1990</v>
      </c>
      <c r="S44" s="2"/>
      <c r="T44" s="64">
        <f t="shared" si="25"/>
        <v>0</v>
      </c>
      <c r="U44" s="65">
        <f t="shared" si="26"/>
        <v>0</v>
      </c>
      <c r="V44" s="5"/>
      <c r="W44" s="66"/>
      <c r="X44" s="70"/>
      <c r="Y44" s="62"/>
      <c r="Z44" s="63"/>
      <c r="AA44" s="2"/>
      <c r="AB44" s="64">
        <f t="shared" si="22"/>
        <v>0</v>
      </c>
      <c r="AC44" s="65">
        <f t="shared" si="27"/>
        <v>0</v>
      </c>
    </row>
    <row r="45" spans="1:30" ht="16.5" customHeight="1" x14ac:dyDescent="0.25">
      <c r="A45" s="4"/>
      <c r="B45" s="9"/>
      <c r="C45" s="40"/>
      <c r="D45" s="3"/>
      <c r="E45" s="9"/>
      <c r="F45" s="44"/>
      <c r="G45" s="25" t="e">
        <f t="shared" si="0"/>
        <v>#N/A</v>
      </c>
      <c r="H45" s="4"/>
      <c r="I45" s="9"/>
      <c r="J45" s="40"/>
      <c r="K45" s="3"/>
      <c r="L45" s="9"/>
      <c r="M45" s="44"/>
      <c r="N45" s="25" t="e">
        <f t="shared" si="1"/>
        <v>#N/A</v>
      </c>
      <c r="O45" s="157"/>
      <c r="P45" s="158">
        <v>51072</v>
      </c>
      <c r="Q45" s="159" t="str">
        <f t="shared" si="23"/>
        <v>BASIC 7-8</v>
      </c>
      <c r="R45" s="160">
        <f t="shared" si="24"/>
        <v>11230</v>
      </c>
      <c r="S45" s="2"/>
      <c r="T45" s="161">
        <f t="shared" si="25"/>
        <v>0</v>
      </c>
      <c r="U45" s="162">
        <f t="shared" si="26"/>
        <v>0</v>
      </c>
      <c r="V45" s="33"/>
      <c r="W45" s="66"/>
      <c r="X45" s="70"/>
      <c r="Y45" s="62"/>
      <c r="Z45" s="63"/>
      <c r="AA45" s="2"/>
      <c r="AB45" s="64">
        <f t="shared" si="22"/>
        <v>0</v>
      </c>
      <c r="AC45" s="65">
        <f t="shared" si="27"/>
        <v>0</v>
      </c>
    </row>
    <row r="46" spans="1:30" ht="16.5" customHeight="1" x14ac:dyDescent="0.25">
      <c r="A46" s="4"/>
      <c r="B46" s="9"/>
      <c r="C46" s="40"/>
      <c r="D46" s="3"/>
      <c r="E46" s="9"/>
      <c r="F46" s="44"/>
      <c r="G46" s="25" t="e">
        <f t="shared" si="0"/>
        <v>#N/A</v>
      </c>
      <c r="H46" s="4"/>
      <c r="I46" s="9"/>
      <c r="J46" s="40"/>
      <c r="K46" s="3"/>
      <c r="L46" s="9"/>
      <c r="M46" s="44"/>
      <c r="N46" s="25" t="e">
        <f t="shared" si="1"/>
        <v>#N/A</v>
      </c>
      <c r="O46" s="61"/>
      <c r="P46" s="70">
        <v>52008</v>
      </c>
      <c r="Q46" s="62" t="str">
        <f t="shared" si="23"/>
        <v>LEVEL 113</v>
      </c>
      <c r="R46" s="63">
        <f t="shared" si="24"/>
        <v>1001</v>
      </c>
      <c r="S46" s="2"/>
      <c r="T46" s="64">
        <f t="shared" si="25"/>
        <v>0</v>
      </c>
      <c r="U46" s="65">
        <f t="shared" si="26"/>
        <v>0</v>
      </c>
      <c r="W46" s="66"/>
      <c r="X46" s="70"/>
      <c r="Y46" s="62"/>
      <c r="Z46" s="63"/>
      <c r="AA46" s="2"/>
      <c r="AB46" s="64">
        <f t="shared" si="22"/>
        <v>0</v>
      </c>
      <c r="AC46" s="65">
        <f t="shared" si="27"/>
        <v>0</v>
      </c>
    </row>
    <row r="47" spans="1:30" ht="16.5" customHeight="1" x14ac:dyDescent="0.25">
      <c r="A47" s="4"/>
      <c r="B47" s="9"/>
      <c r="C47" s="40"/>
      <c r="D47" s="3"/>
      <c r="E47" s="9"/>
      <c r="F47" s="44"/>
      <c r="G47" s="25" t="e">
        <f t="shared" si="0"/>
        <v>#N/A</v>
      </c>
      <c r="H47" s="4"/>
      <c r="I47" s="9"/>
      <c r="J47" s="40"/>
      <c r="K47" s="3"/>
      <c r="L47" s="9"/>
      <c r="M47" s="44"/>
      <c r="N47" s="25" t="e">
        <f t="shared" si="1"/>
        <v>#N/A</v>
      </c>
      <c r="O47" s="61"/>
      <c r="P47" s="70">
        <v>52009</v>
      </c>
      <c r="Q47" s="62" t="str">
        <f t="shared" si="23"/>
        <v>LEVEL 112</v>
      </c>
      <c r="R47" s="63">
        <f t="shared" si="24"/>
        <v>449011</v>
      </c>
      <c r="S47" s="2"/>
      <c r="T47" s="64">
        <f t="shared" si="25"/>
        <v>0</v>
      </c>
      <c r="U47" s="65">
        <f t="shared" si="26"/>
        <v>0</v>
      </c>
      <c r="V47" s="5"/>
      <c r="W47" s="66"/>
      <c r="X47" s="70"/>
      <c r="Y47" s="62"/>
      <c r="Z47" s="63"/>
      <c r="AA47" s="2"/>
      <c r="AB47" s="64">
        <f t="shared" si="22"/>
        <v>0</v>
      </c>
      <c r="AC47" s="65">
        <f t="shared" si="27"/>
        <v>0</v>
      </c>
    </row>
    <row r="48" spans="1:30" ht="16.5" customHeight="1" x14ac:dyDescent="0.25">
      <c r="A48" s="4"/>
      <c r="B48" s="9"/>
      <c r="C48" s="40"/>
      <c r="D48" s="3"/>
      <c r="E48" s="9"/>
      <c r="F48" s="44"/>
      <c r="G48" s="25" t="e">
        <f t="shared" si="0"/>
        <v>#N/A</v>
      </c>
      <c r="H48" s="4"/>
      <c r="I48" s="9"/>
      <c r="J48" s="40"/>
      <c r="K48" s="3"/>
      <c r="L48" s="9"/>
      <c r="M48" s="44"/>
      <c r="N48" s="25" t="e">
        <f t="shared" si="1"/>
        <v>#N/A</v>
      </c>
      <c r="O48" s="61"/>
      <c r="P48" s="70">
        <v>52072</v>
      </c>
      <c r="Q48" s="62" t="str">
        <f t="shared" si="23"/>
        <v>LEVEL 113</v>
      </c>
      <c r="R48" s="63">
        <f t="shared" si="24"/>
        <v>449011</v>
      </c>
      <c r="S48" s="2"/>
      <c r="T48" s="64">
        <f t="shared" si="25"/>
        <v>0</v>
      </c>
      <c r="U48" s="65">
        <f t="shared" si="26"/>
        <v>0</v>
      </c>
      <c r="V48" s="5"/>
      <c r="W48" s="66"/>
      <c r="X48" s="70"/>
      <c r="Y48" s="62" t="str">
        <f t="shared" si="19"/>
        <v/>
      </c>
      <c r="Z48" s="63" t="str">
        <f t="shared" si="20"/>
        <v/>
      </c>
      <c r="AA48" s="2"/>
      <c r="AB48" s="64">
        <f t="shared" si="22"/>
        <v>0</v>
      </c>
      <c r="AC48" s="65">
        <f t="shared" si="27"/>
        <v>0</v>
      </c>
    </row>
    <row r="49" spans="1:29" ht="16.5" customHeight="1" thickBot="1" x14ac:dyDescent="0.3">
      <c r="A49" s="4"/>
      <c r="B49" s="9"/>
      <c r="C49" s="40"/>
      <c r="D49" s="3"/>
      <c r="E49" s="9"/>
      <c r="F49" s="44"/>
      <c r="G49" s="25" t="e">
        <f t="shared" si="0"/>
        <v>#N/A</v>
      </c>
      <c r="H49" s="4"/>
      <c r="I49" s="9"/>
      <c r="J49" s="40"/>
      <c r="K49" s="3"/>
      <c r="L49" s="9"/>
      <c r="M49" s="44"/>
      <c r="N49" s="25" t="e">
        <f t="shared" si="1"/>
        <v>#N/A</v>
      </c>
      <c r="O49" s="61"/>
      <c r="P49" s="70"/>
      <c r="Q49" s="62" t="str">
        <f t="shared" si="23"/>
        <v/>
      </c>
      <c r="R49" s="63" t="str">
        <f t="shared" si="24"/>
        <v/>
      </c>
      <c r="S49" s="2"/>
      <c r="T49" s="64">
        <f t="shared" si="25"/>
        <v>0</v>
      </c>
      <c r="U49" s="65">
        <f t="shared" si="26"/>
        <v>0</v>
      </c>
      <c r="V49" s="5"/>
      <c r="W49" s="66"/>
      <c r="X49" s="70"/>
      <c r="Y49" s="62" t="str">
        <f t="shared" si="19"/>
        <v/>
      </c>
      <c r="Z49" s="63" t="str">
        <f t="shared" si="20"/>
        <v/>
      </c>
      <c r="AA49" s="2"/>
      <c r="AB49" s="64">
        <f t="shared" si="22"/>
        <v>0</v>
      </c>
      <c r="AC49" s="65">
        <f t="shared" si="27"/>
        <v>0</v>
      </c>
    </row>
    <row r="50" spans="1:29" ht="16.5" customHeight="1" thickBot="1" x14ac:dyDescent="0.3">
      <c r="A50" s="73"/>
      <c r="B50" s="74"/>
      <c r="C50" s="74"/>
      <c r="D50" s="75"/>
      <c r="E50" s="76"/>
      <c r="F50" s="77"/>
      <c r="G50" s="47"/>
      <c r="H50" s="41"/>
      <c r="I50" s="79"/>
      <c r="J50" s="42" t="s">
        <v>7</v>
      </c>
      <c r="K50" s="51">
        <f>SUM(D7:D49,K7:K49)</f>
        <v>0</v>
      </c>
      <c r="L50" s="74"/>
      <c r="M50" s="77"/>
      <c r="N50" s="100"/>
      <c r="O50" s="71"/>
      <c r="P50" s="69"/>
      <c r="Q50" s="69"/>
      <c r="R50" s="27" t="s">
        <v>7</v>
      </c>
      <c r="S50" s="28">
        <f>SUM(S36:S49)</f>
        <v>0</v>
      </c>
      <c r="T50" s="28">
        <f>SUM(T36:T49)</f>
        <v>0</v>
      </c>
      <c r="U50" s="29">
        <f>S50-T50</f>
        <v>0</v>
      </c>
      <c r="V50" s="5"/>
      <c r="W50" s="68"/>
      <c r="X50" s="69"/>
      <c r="Y50" s="69"/>
      <c r="Z50" s="27" t="s">
        <v>7</v>
      </c>
      <c r="AA50" s="28">
        <f>SUM(AA24:AA49)</f>
        <v>0</v>
      </c>
      <c r="AB50" s="28">
        <f>SUM(AB24:AB49)</f>
        <v>0</v>
      </c>
      <c r="AC50" s="29">
        <f t="shared" si="21"/>
        <v>0</v>
      </c>
    </row>
    <row r="51" spans="1:29" ht="16.5" customHeight="1" x14ac:dyDescent="0.25">
      <c r="A51" s="185" t="s">
        <v>88</v>
      </c>
      <c r="B51" s="185"/>
      <c r="C51" s="185"/>
      <c r="D51" s="185"/>
      <c r="E51" s="185"/>
      <c r="F51" s="185"/>
      <c r="G51" s="185"/>
      <c r="H51" s="185"/>
      <c r="I51" s="185"/>
      <c r="J51" s="185"/>
      <c r="K51" s="185"/>
      <c r="L51" s="185"/>
      <c r="M51" s="185"/>
      <c r="N51" s="10"/>
      <c r="O51" s="185" t="s">
        <v>89</v>
      </c>
      <c r="P51" s="185"/>
      <c r="Q51" s="185"/>
      <c r="R51" s="185"/>
      <c r="S51" s="185"/>
      <c r="T51" s="185"/>
      <c r="U51" s="185"/>
      <c r="V51" s="185"/>
      <c r="W51" s="185"/>
      <c r="X51" s="185"/>
      <c r="Y51" s="185"/>
      <c r="Z51" s="185"/>
      <c r="AA51" s="185"/>
      <c r="AB51" s="185"/>
      <c r="AC51" s="185"/>
    </row>
    <row r="52" spans="1:29" ht="16.5" customHeight="1" thickBot="1" x14ac:dyDescent="0.3">
      <c r="A52" s="5"/>
      <c r="B52" s="5"/>
      <c r="C52" s="5"/>
      <c r="D52" s="24"/>
      <c r="E52" s="10"/>
      <c r="F52" s="5"/>
      <c r="G52" s="10"/>
      <c r="H52" s="5"/>
      <c r="I52" s="5"/>
      <c r="J52" s="39"/>
      <c r="K52" s="37"/>
      <c r="L52" s="5"/>
      <c r="M52" s="5"/>
      <c r="N52" s="10"/>
      <c r="V52" s="5"/>
      <c r="W52" s="5"/>
      <c r="X52" s="5"/>
      <c r="Y52" s="5"/>
      <c r="Z52" s="5"/>
      <c r="AA52" s="5"/>
      <c r="AB52" s="5"/>
      <c r="AC52" s="5"/>
    </row>
    <row r="53" spans="1:29" ht="16.5" customHeight="1" thickBot="1" x14ac:dyDescent="0.3">
      <c r="A53" s="186" t="s">
        <v>90</v>
      </c>
      <c r="B53" s="187"/>
      <c r="C53" s="187"/>
      <c r="D53" s="187"/>
      <c r="E53" s="187"/>
      <c r="F53" s="188"/>
      <c r="G53" s="72"/>
      <c r="H53" s="186" t="s">
        <v>91</v>
      </c>
      <c r="I53" s="187"/>
      <c r="J53" s="187"/>
      <c r="K53" s="187"/>
      <c r="L53" s="187"/>
      <c r="M53" s="188"/>
      <c r="N53" s="10"/>
      <c r="O53" s="186" t="s">
        <v>4</v>
      </c>
      <c r="P53" s="187"/>
      <c r="Q53" s="187"/>
      <c r="R53" s="187"/>
      <c r="S53" s="187"/>
      <c r="T53" s="187"/>
      <c r="U53" s="188"/>
      <c r="V53" s="5"/>
      <c r="W53" s="186" t="s">
        <v>3</v>
      </c>
      <c r="X53" s="187"/>
      <c r="Y53" s="187"/>
      <c r="Z53" s="187"/>
      <c r="AA53" s="187"/>
      <c r="AB53" s="187"/>
      <c r="AC53" s="188"/>
    </row>
    <row r="54" spans="1:29" ht="16.5" customHeight="1" thickBot="1" x14ac:dyDescent="0.3">
      <c r="A54" s="17"/>
      <c r="B54" s="19" t="s">
        <v>124</v>
      </c>
      <c r="C54" s="18" t="s">
        <v>6</v>
      </c>
      <c r="D54" s="19" t="s">
        <v>14</v>
      </c>
      <c r="E54" s="19" t="s">
        <v>12</v>
      </c>
      <c r="F54" s="20" t="s">
        <v>1</v>
      </c>
      <c r="G54" s="19" t="s">
        <v>13</v>
      </c>
      <c r="H54" s="22"/>
      <c r="I54" s="19" t="s">
        <v>124</v>
      </c>
      <c r="J54" s="18" t="s">
        <v>6</v>
      </c>
      <c r="K54" s="19" t="s">
        <v>14</v>
      </c>
      <c r="L54" s="19" t="s">
        <v>12</v>
      </c>
      <c r="M54" s="20" t="s">
        <v>1</v>
      </c>
      <c r="N54" s="19" t="s">
        <v>13</v>
      </c>
      <c r="O54" s="23"/>
      <c r="P54" s="18" t="s">
        <v>12</v>
      </c>
      <c r="Q54" s="181" t="s">
        <v>1</v>
      </c>
      <c r="R54" s="181" t="s">
        <v>16</v>
      </c>
      <c r="S54" s="181" t="s">
        <v>14</v>
      </c>
      <c r="T54" s="181" t="s">
        <v>17</v>
      </c>
      <c r="U54" s="182" t="s">
        <v>18</v>
      </c>
      <c r="V54" s="5"/>
      <c r="W54" s="23"/>
      <c r="X54" s="18" t="s">
        <v>12</v>
      </c>
      <c r="Y54" s="181" t="s">
        <v>1</v>
      </c>
      <c r="Z54" s="181" t="s">
        <v>16</v>
      </c>
      <c r="AA54" s="181" t="s">
        <v>14</v>
      </c>
      <c r="AB54" s="181" t="s">
        <v>17</v>
      </c>
      <c r="AC54" s="182" t="s">
        <v>18</v>
      </c>
    </row>
    <row r="55" spans="1:29" ht="16.5" customHeight="1" x14ac:dyDescent="0.25">
      <c r="A55" s="7"/>
      <c r="B55" s="9"/>
      <c r="C55" s="40"/>
      <c r="D55" s="3"/>
      <c r="E55" s="9"/>
      <c r="F55" s="44"/>
      <c r="G55" s="60" t="e">
        <f t="shared" ref="G55:G99" si="28">VLOOKUP(E55,DESCRIPTIONS,5)</f>
        <v>#N/A</v>
      </c>
      <c r="H55" s="4"/>
      <c r="I55" s="9"/>
      <c r="J55" s="40"/>
      <c r="K55" s="3"/>
      <c r="L55" s="9"/>
      <c r="M55" s="44"/>
      <c r="N55" s="59" t="e">
        <f t="shared" ref="N55:N99" si="29">VLOOKUP(L55,DESCRIPTIONS,5)</f>
        <v>#N/A</v>
      </c>
      <c r="O55" s="61"/>
      <c r="P55" s="70">
        <v>61114</v>
      </c>
      <c r="Q55" s="62" t="str">
        <f t="shared" ref="Q55" si="30">IFERROR(VLOOKUP(P55,DESCRIPTIONS,3,), "")</f>
        <v>SOCIAL WORKER-LEAD TEACHE</v>
      </c>
      <c r="R55" s="63">
        <f t="shared" ref="R55" si="31">IFERROR(VLOOKUP(P55,DESCRIPTIONS,9), "")</f>
        <v>11147</v>
      </c>
      <c r="S55" s="2"/>
      <c r="T55" s="64">
        <f>SUMIF($E$7:$E$49,P55,$D$7:$D$49)+SUMIF($L$7:$L$49,P55,$K$7:$K$49)+SUMIF($E$55:$E$99,P55,$D$55:$D$99)+SUMIF($L$55:$L$99,P55,$K$55:$K$99)+SUMIF($E$122:$E$149,P55,$D$122:$D$149)+SUMIF($L$105:$L$121,P55,$K$105:$K$121)+SUMIF($L$126:$L$149,P55,$K$126:$K$149)+SUMIF($E$105:$E$117,P55,$D$105:$D$117)</f>
        <v>0</v>
      </c>
      <c r="U55" s="65">
        <f>S55-T55</f>
        <v>0</v>
      </c>
      <c r="V55" s="5"/>
      <c r="W55" s="61"/>
      <c r="X55" s="70">
        <v>52010</v>
      </c>
      <c r="Y55" s="62" t="str">
        <f t="shared" ref="Y55:Y61" si="32">IFERROR(VLOOKUP(X55,DESCRIPTIONS,3,), "")</f>
        <v>ADAPTIVE PHYS ED</v>
      </c>
      <c r="Z55" s="63">
        <f t="shared" ref="Z55:Z61" si="33">IFERROR(VLOOKUP(X55,DESCRIPTIONS,9), "")</f>
        <v>1001</v>
      </c>
      <c r="AA55" s="2"/>
      <c r="AB55" s="64">
        <f>SUMIF($E$7:$E$49,X55,$D$7:$D$49)+SUMIF($L$7:$L$49,X55,$K$7:$K$49)+SUMIF($E$55:$E$99,X55,$D$55:$D$99)+SUMIF($L$55:$L$99,X55,$K$55:$K$99)+SUMIF($E$122:$E$149,X55,$D$122:$D$149)+SUMIF($L$105:$L$121,X55,$K$105:$K$121)+SUMIF($L$126:$L$149,X55,$K$126:$K$149)+SUMIF($E$105:$E$117,X55,$D$105:$D$117)</f>
        <v>0</v>
      </c>
      <c r="AC55" s="65">
        <f>AA55-AB55</f>
        <v>0</v>
      </c>
    </row>
    <row r="56" spans="1:29" ht="16.5" customHeight="1" x14ac:dyDescent="0.25">
      <c r="A56" s="4"/>
      <c r="B56" s="9"/>
      <c r="C56" s="40"/>
      <c r="D56" s="3"/>
      <c r="E56" s="9"/>
      <c r="F56" s="44"/>
      <c r="G56" s="60" t="e">
        <f t="shared" si="28"/>
        <v>#N/A</v>
      </c>
      <c r="H56" s="4"/>
      <c r="I56" s="9"/>
      <c r="J56" s="40"/>
      <c r="K56" s="3"/>
      <c r="L56" s="9"/>
      <c r="M56" s="44"/>
      <c r="N56" s="25" t="e">
        <f t="shared" si="29"/>
        <v>#N/A</v>
      </c>
      <c r="O56" s="61"/>
      <c r="P56" s="70">
        <v>61116</v>
      </c>
      <c r="Q56" s="62" t="str">
        <f t="shared" ref="Q56:Q99" si="34">IFERROR(VLOOKUP(P56,DESCRIPTIONS,3,), "")</f>
        <v>SCHOOL SOCIAL WORK SERVIC</v>
      </c>
      <c r="R56" s="63">
        <f t="shared" ref="R56:R99" si="35">IFERROR(VLOOKUP(P56,DESCRIPTIONS,9), "")</f>
        <v>595</v>
      </c>
      <c r="S56" s="2"/>
      <c r="T56" s="64">
        <f t="shared" ref="T56:T62" si="36">SUMIF($E$7:$E$49,P56,$D$7:$D$49)+SUMIF($L$7:$L$49,P56,$K$7:$K$49)+SUMIF($E$55:$E$99,P56,$D$55:$D$99)+SUMIF($L$55:$L$99,P56,$K$55:$K$99)+SUMIF($E$122:$E$149,P56,$D$122:$D$149)+SUMIF($L$105:$L$121,P56,$K$105:$K$121)+SUMIF($L$126:$L$149,P56,$K$126:$K$149)+SUMIF($E$105:$E$117,P56,$D$105:$D$117)</f>
        <v>0</v>
      </c>
      <c r="U56" s="65">
        <f t="shared" ref="U56:U63" si="37">S56-T56</f>
        <v>0</v>
      </c>
      <c r="V56" s="5"/>
      <c r="W56" s="61"/>
      <c r="X56" s="70">
        <v>52011</v>
      </c>
      <c r="Y56" s="62" t="str">
        <f t="shared" si="32"/>
        <v>OCCUPATIONAL THERAPY</v>
      </c>
      <c r="Z56" s="63">
        <f t="shared" si="33"/>
        <v>1001</v>
      </c>
      <c r="AA56" s="2"/>
      <c r="AB56" s="64">
        <f t="shared" ref="AB56:AB65" si="38">SUMIF($E$7:$E$49,X56,$D$7:$D$49)+SUMIF($L$7:$L$49,X56,$K$7:$K$49)+SUMIF($E$55:$E$99,X56,$D$55:$D$99)+SUMIF($L$55:$L$99,X56,$K$55:$K$99)+SUMIF($E$122:$E$149,X56,$D$122:$D$149)+SUMIF($L$105:$L$121,X56,$K$105:$K$121)+SUMIF($L$126:$L$149,X56,$K$126:$K$149)+SUMIF($E$105:$E$117,X56,$D$105:$D$117)</f>
        <v>0</v>
      </c>
      <c r="AC56" s="65">
        <f t="shared" ref="AC56:AC65" si="39">AA56-AB56</f>
        <v>0</v>
      </c>
    </row>
    <row r="57" spans="1:29" ht="16.5" customHeight="1" x14ac:dyDescent="0.25">
      <c r="A57" s="4"/>
      <c r="B57" s="9"/>
      <c r="C57" s="40"/>
      <c r="D57" s="3"/>
      <c r="E57" s="9"/>
      <c r="F57" s="44"/>
      <c r="G57" s="60" t="e">
        <f t="shared" si="28"/>
        <v>#N/A</v>
      </c>
      <c r="H57" s="4"/>
      <c r="I57" s="9"/>
      <c r="J57" s="40"/>
      <c r="K57" s="3"/>
      <c r="L57" s="9"/>
      <c r="M57" s="44"/>
      <c r="N57" s="25" t="e">
        <f t="shared" si="29"/>
        <v>#N/A</v>
      </c>
      <c r="O57" s="61"/>
      <c r="P57" s="70">
        <v>61117</v>
      </c>
      <c r="Q57" s="62" t="str">
        <f t="shared" si="34"/>
        <v>SCH SOCIAL WKR</v>
      </c>
      <c r="R57" s="63">
        <f t="shared" si="35"/>
        <v>1001</v>
      </c>
      <c r="S57" s="2"/>
      <c r="T57" s="64">
        <f t="shared" si="36"/>
        <v>0</v>
      </c>
      <c r="U57" s="65">
        <f t="shared" si="37"/>
        <v>0</v>
      </c>
      <c r="V57" s="5"/>
      <c r="W57" s="61"/>
      <c r="X57" s="70">
        <v>52018</v>
      </c>
      <c r="Y57" s="62" t="str">
        <f t="shared" si="32"/>
        <v>SPEECH/LANG PATH</v>
      </c>
      <c r="Z57" s="63">
        <f t="shared" si="33"/>
        <v>1001</v>
      </c>
      <c r="AA57" s="2"/>
      <c r="AB57" s="64">
        <f t="shared" si="38"/>
        <v>0</v>
      </c>
      <c r="AC57" s="65">
        <f t="shared" si="39"/>
        <v>0</v>
      </c>
    </row>
    <row r="58" spans="1:29" ht="16.5" customHeight="1" x14ac:dyDescent="0.25">
      <c r="A58" s="4"/>
      <c r="B58" s="9"/>
      <c r="C58" s="40"/>
      <c r="D58" s="3"/>
      <c r="E58" s="9"/>
      <c r="F58" s="44"/>
      <c r="G58" s="60" t="e">
        <f t="shared" si="28"/>
        <v>#N/A</v>
      </c>
      <c r="H58" s="4"/>
      <c r="I58" s="9"/>
      <c r="J58" s="40"/>
      <c r="K58" s="3"/>
      <c r="L58" s="9"/>
      <c r="M58" s="44"/>
      <c r="N58" s="25" t="e">
        <f t="shared" si="29"/>
        <v>#N/A</v>
      </c>
      <c r="O58" s="61"/>
      <c r="P58" s="70">
        <v>61124</v>
      </c>
      <c r="Q58" s="62" t="str">
        <f t="shared" si="34"/>
        <v>SCHOOL SOCIAL WORKER</v>
      </c>
      <c r="R58" s="63">
        <f t="shared" si="35"/>
        <v>449013</v>
      </c>
      <c r="S58" s="2"/>
      <c r="T58" s="64">
        <f t="shared" si="36"/>
        <v>0</v>
      </c>
      <c r="U58" s="65">
        <f t="shared" si="37"/>
        <v>0</v>
      </c>
      <c r="V58" s="5"/>
      <c r="W58" s="61"/>
      <c r="X58" s="70">
        <v>52019</v>
      </c>
      <c r="Y58" s="62" t="str">
        <f t="shared" si="32"/>
        <v>HEARING IMPAIRED</v>
      </c>
      <c r="Z58" s="63">
        <f t="shared" si="33"/>
        <v>1001</v>
      </c>
      <c r="AA58" s="2"/>
      <c r="AB58" s="64">
        <f t="shared" si="38"/>
        <v>0</v>
      </c>
      <c r="AC58" s="65">
        <f t="shared" si="39"/>
        <v>0</v>
      </c>
    </row>
    <row r="59" spans="1:29" ht="16.5" customHeight="1" x14ac:dyDescent="0.25">
      <c r="A59" s="4"/>
      <c r="B59" s="9"/>
      <c r="C59" s="40"/>
      <c r="D59" s="3"/>
      <c r="E59" s="9"/>
      <c r="F59" s="44"/>
      <c r="G59" s="60" t="e">
        <f t="shared" si="28"/>
        <v>#N/A</v>
      </c>
      <c r="H59" s="4"/>
      <c r="I59" s="9"/>
      <c r="J59" s="40"/>
      <c r="K59" s="3"/>
      <c r="L59" s="9"/>
      <c r="M59" s="44"/>
      <c r="N59" s="25" t="e">
        <f t="shared" si="29"/>
        <v>#N/A</v>
      </c>
      <c r="O59" s="61"/>
      <c r="P59" s="70">
        <v>61130</v>
      </c>
      <c r="Q59" s="62" t="str">
        <f t="shared" si="34"/>
        <v>TEACHER ON ASSIGNMENT</v>
      </c>
      <c r="R59" s="63">
        <f t="shared" si="35"/>
        <v>11147</v>
      </c>
      <c r="S59" s="2"/>
      <c r="T59" s="64">
        <f t="shared" si="36"/>
        <v>0</v>
      </c>
      <c r="U59" s="65">
        <f t="shared" si="37"/>
        <v>0</v>
      </c>
      <c r="V59" s="5"/>
      <c r="W59" s="61"/>
      <c r="X59" s="70">
        <v>52023</v>
      </c>
      <c r="Y59" s="62" t="str">
        <f t="shared" si="32"/>
        <v>LEVEL 113</v>
      </c>
      <c r="Z59" s="63">
        <f t="shared" si="33"/>
        <v>418014</v>
      </c>
      <c r="AA59" s="2"/>
      <c r="AB59" s="64">
        <f t="shared" si="38"/>
        <v>0</v>
      </c>
      <c r="AC59" s="65">
        <f t="shared" si="39"/>
        <v>0</v>
      </c>
    </row>
    <row r="60" spans="1:29" ht="16.5" customHeight="1" x14ac:dyDescent="0.25">
      <c r="A60" s="4"/>
      <c r="B60" s="9"/>
      <c r="C60" s="40"/>
      <c r="D60" s="3"/>
      <c r="E60" s="9"/>
      <c r="F60" s="44"/>
      <c r="G60" s="60" t="e">
        <f t="shared" si="28"/>
        <v>#N/A</v>
      </c>
      <c r="H60" s="4"/>
      <c r="I60" s="9"/>
      <c r="J60" s="40"/>
      <c r="K60" s="3"/>
      <c r="L60" s="9"/>
      <c r="M60" s="44"/>
      <c r="N60" s="25" t="e">
        <f t="shared" si="29"/>
        <v>#N/A</v>
      </c>
      <c r="O60" s="158"/>
      <c r="P60" s="158">
        <v>61211</v>
      </c>
      <c r="Q60" s="158" t="str">
        <f t="shared" si="34"/>
        <v>CERT SCHOOL COUNSELOR-MID</v>
      </c>
      <c r="R60" s="160">
        <f t="shared" si="35"/>
        <v>449011</v>
      </c>
      <c r="S60" s="2"/>
      <c r="T60" s="161">
        <f t="shared" si="36"/>
        <v>0</v>
      </c>
      <c r="U60" s="162">
        <f t="shared" si="37"/>
        <v>0</v>
      </c>
      <c r="V60" s="5"/>
      <c r="W60" s="61"/>
      <c r="X60" s="70">
        <v>52024</v>
      </c>
      <c r="Y60" s="62" t="str">
        <f t="shared" si="32"/>
        <v>LEVEL 254</v>
      </c>
      <c r="Z60" s="63">
        <f t="shared" si="33"/>
        <v>418014</v>
      </c>
      <c r="AA60" s="2"/>
      <c r="AB60" s="64">
        <f t="shared" si="38"/>
        <v>0</v>
      </c>
      <c r="AC60" s="65">
        <f t="shared" si="39"/>
        <v>0</v>
      </c>
    </row>
    <row r="61" spans="1:29" ht="16.5" customHeight="1" x14ac:dyDescent="0.25">
      <c r="A61" s="4"/>
      <c r="B61" s="9"/>
      <c r="C61" s="40"/>
      <c r="D61" s="3"/>
      <c r="E61" s="9"/>
      <c r="F61" s="44"/>
      <c r="G61" s="60" t="e">
        <f t="shared" si="28"/>
        <v>#N/A</v>
      </c>
      <c r="H61" s="4"/>
      <c r="I61" s="9"/>
      <c r="J61" s="40"/>
      <c r="K61" s="3"/>
      <c r="L61" s="9"/>
      <c r="M61" s="44"/>
      <c r="N61" s="25" t="e">
        <f t="shared" si="29"/>
        <v>#N/A</v>
      </c>
      <c r="O61" s="158"/>
      <c r="P61" s="158">
        <v>61216</v>
      </c>
      <c r="Q61" s="158" t="str">
        <f t="shared" si="34"/>
        <v>CERT SCHOOL COUNSELOR-MID</v>
      </c>
      <c r="R61" s="160">
        <f t="shared" si="35"/>
        <v>1001</v>
      </c>
      <c r="S61" s="2"/>
      <c r="T61" s="161">
        <f t="shared" ref="T61" si="40">SUMIF($E$7:$E$49,P61,$D$7:$D$49)+SUMIF($L$7:$L$49,P61,$K$7:$K$49)+SUMIF($E$55:$E$99,P61,$D$55:$D$99)+SUMIF($L$55:$L$99,P61,$K$55:$K$99)+SUMIF($E$122:$E$149,P61,$D$122:$D$149)+SUMIF($L$105:$L$121,P61,$K$105:$K$121)+SUMIF($L$126:$L$149,P61,$K$126:$K$149)+SUMIF($E$105:$E$117,P61,$D$105:$D$117)</f>
        <v>0</v>
      </c>
      <c r="U61" s="162">
        <f t="shared" ref="U61" si="41">S61-T61</f>
        <v>0</v>
      </c>
      <c r="V61" s="5"/>
      <c r="W61" s="61"/>
      <c r="X61" s="70">
        <v>52053</v>
      </c>
      <c r="Y61" s="62" t="str">
        <f t="shared" si="32"/>
        <v>LEVEL 254</v>
      </c>
      <c r="Z61" s="63">
        <f t="shared" si="33"/>
        <v>1195</v>
      </c>
      <c r="AA61" s="2"/>
      <c r="AB61" s="64">
        <f t="shared" si="38"/>
        <v>0</v>
      </c>
      <c r="AC61" s="65">
        <f t="shared" si="39"/>
        <v>0</v>
      </c>
    </row>
    <row r="62" spans="1:29" ht="16.5" customHeight="1" x14ac:dyDescent="0.25">
      <c r="A62" s="4"/>
      <c r="B62" s="9"/>
      <c r="C62" s="40"/>
      <c r="D62" s="3"/>
      <c r="E62" s="9"/>
      <c r="F62" s="44"/>
      <c r="G62" s="60" t="e">
        <f t="shared" si="28"/>
        <v>#N/A</v>
      </c>
      <c r="H62" s="4"/>
      <c r="I62" s="9"/>
      <c r="J62" s="40"/>
      <c r="K62" s="3"/>
      <c r="L62" s="9"/>
      <c r="M62" s="44"/>
      <c r="N62" s="25" t="e">
        <f t="shared" si="29"/>
        <v>#N/A</v>
      </c>
      <c r="O62" s="158"/>
      <c r="P62" s="158">
        <v>61217</v>
      </c>
      <c r="Q62" s="158" t="str">
        <f t="shared" si="34"/>
        <v>CERT SCHOOL COUNSELOR-SEN</v>
      </c>
      <c r="R62" s="160">
        <f t="shared" si="35"/>
        <v>1001</v>
      </c>
      <c r="S62" s="2"/>
      <c r="T62" s="161">
        <f t="shared" si="36"/>
        <v>0</v>
      </c>
      <c r="U62" s="162">
        <f t="shared" si="37"/>
        <v>0</v>
      </c>
      <c r="V62" s="5"/>
      <c r="W62" s="61"/>
      <c r="X62" s="70"/>
      <c r="Y62" s="62"/>
      <c r="Z62" s="63"/>
      <c r="AA62" s="2"/>
      <c r="AB62" s="64">
        <f t="shared" si="38"/>
        <v>0</v>
      </c>
      <c r="AC62" s="65">
        <f t="shared" si="39"/>
        <v>0</v>
      </c>
    </row>
    <row r="63" spans="1:29" ht="16.5" customHeight="1" x14ac:dyDescent="0.25">
      <c r="A63" s="4"/>
      <c r="B63" s="9"/>
      <c r="C63" s="40"/>
      <c r="D63" s="3"/>
      <c r="E63" s="9"/>
      <c r="F63" s="44"/>
      <c r="G63" s="60" t="e">
        <f t="shared" si="28"/>
        <v>#N/A</v>
      </c>
      <c r="H63" s="4"/>
      <c r="I63" s="9"/>
      <c r="J63" s="40"/>
      <c r="K63" s="3"/>
      <c r="L63" s="9"/>
      <c r="M63" s="44"/>
      <c r="N63" s="25" t="e">
        <f t="shared" si="29"/>
        <v>#N/A</v>
      </c>
      <c r="O63" s="66"/>
      <c r="P63" s="70">
        <v>61218</v>
      </c>
      <c r="Q63" s="62" t="str">
        <f t="shared" si="34"/>
        <v>CERT SCHOOL COUNSELOR-SEN</v>
      </c>
      <c r="R63" s="63">
        <f t="shared" si="35"/>
        <v>418014</v>
      </c>
      <c r="S63" s="2"/>
      <c r="T63" s="64">
        <f>SUMIF($E$7:$E$49,P63,$D$7:$D$49)+SUMIF($L$7:$L$49,P63,$K$7:$K$49)+SUMIF($E$55:$E$99,P63,$D$55:$D$99)+SUMIF($L$55:$L$99,P63,$K$55:$K$99)+SUMIF($E$122:$E$149,P63,$D$122:$D$149)+SUMIF($L$105:$L$121,P63,$K$105:$K$121)+SUMIF($L$126:$L$149,P63,$K$126:$K$149)+SUMIF($E$105:$E$117,P63,$D$105:$D$117)</f>
        <v>0</v>
      </c>
      <c r="U63" s="65">
        <f t="shared" si="37"/>
        <v>0</v>
      </c>
      <c r="V63" s="5"/>
      <c r="W63" s="66"/>
      <c r="X63" s="70"/>
      <c r="Y63" s="62" t="str">
        <f t="shared" ref="Y63:Y65" si="42">IFERROR(VLOOKUP(X63,DESCRIPTIONS,3,), "")</f>
        <v/>
      </c>
      <c r="Z63" s="63" t="str">
        <f t="shared" ref="Z63:Z65" si="43">IFERROR(VLOOKUP(X63,DESCRIPTIONS,9), "")</f>
        <v/>
      </c>
      <c r="AA63" s="2"/>
      <c r="AB63" s="64">
        <f t="shared" si="38"/>
        <v>0</v>
      </c>
      <c r="AC63" s="65">
        <f t="shared" si="39"/>
        <v>0</v>
      </c>
    </row>
    <row r="64" spans="1:29" ht="16.5" customHeight="1" x14ac:dyDescent="0.25">
      <c r="A64" s="4"/>
      <c r="B64" s="9"/>
      <c r="C64" s="40"/>
      <c r="D64" s="3"/>
      <c r="E64" s="9"/>
      <c r="F64" s="44"/>
      <c r="G64" s="60" t="e">
        <f t="shared" si="28"/>
        <v>#N/A</v>
      </c>
      <c r="H64" s="4"/>
      <c r="I64" s="9"/>
      <c r="J64" s="40"/>
      <c r="K64" s="3"/>
      <c r="L64" s="9"/>
      <c r="M64" s="44"/>
      <c r="N64" s="25" t="e">
        <f t="shared" si="29"/>
        <v>#N/A</v>
      </c>
      <c r="O64" s="66"/>
      <c r="P64" s="70">
        <v>61221</v>
      </c>
      <c r="Q64" s="62" t="str">
        <f t="shared" si="34"/>
        <v>CERT SCHOOL COUNSELOR-ELE</v>
      </c>
      <c r="R64" s="63">
        <f t="shared" si="35"/>
        <v>1001</v>
      </c>
      <c r="S64" s="2"/>
      <c r="T64" s="64">
        <f t="shared" ref="T64:T69" si="44">SUMIF($E$7:$E$49,P64,$D$7:$D$49)+SUMIF($L$7:$L$49,P64,$K$7:$K$49)+SUMIF($E$55:$E$99,P64,$D$55:$D$99)+SUMIF($L$55:$L$99,P64,$K$55:$K$99)+SUMIF($E$122:$E$149,P64,$D$122:$D$149)+SUMIF($L$105:$L$121,P64,$K$105:$K$121)+SUMIF($L$126:$L$149,P64,$K$126:$K$149)+SUMIF($E$105:$E$117,P64,$D$105:$D$117)</f>
        <v>0</v>
      </c>
      <c r="U64" s="65">
        <f t="shared" ref="U64:U69" si="45">S64-T64</f>
        <v>0</v>
      </c>
      <c r="V64" s="5"/>
      <c r="W64" s="61"/>
      <c r="X64" s="70"/>
      <c r="Y64" s="62" t="str">
        <f t="shared" si="42"/>
        <v/>
      </c>
      <c r="Z64" s="63" t="str">
        <f t="shared" si="43"/>
        <v/>
      </c>
      <c r="AA64" s="2"/>
      <c r="AB64" s="64">
        <f t="shared" si="38"/>
        <v>0</v>
      </c>
      <c r="AC64" s="65">
        <f t="shared" si="39"/>
        <v>0</v>
      </c>
    </row>
    <row r="65" spans="1:29" ht="16.5" customHeight="1" thickBot="1" x14ac:dyDescent="0.3">
      <c r="A65" s="4"/>
      <c r="B65" s="9"/>
      <c r="C65" s="40"/>
      <c r="D65" s="3"/>
      <c r="E65" s="9"/>
      <c r="F65" s="44"/>
      <c r="G65" s="60" t="e">
        <f t="shared" si="28"/>
        <v>#N/A</v>
      </c>
      <c r="H65" s="4"/>
      <c r="I65" s="9"/>
      <c r="J65" s="40"/>
      <c r="K65" s="3"/>
      <c r="L65" s="9"/>
      <c r="M65" s="44"/>
      <c r="N65" s="25" t="e">
        <f t="shared" si="29"/>
        <v>#N/A</v>
      </c>
      <c r="O65" s="66"/>
      <c r="P65" s="70">
        <v>61225</v>
      </c>
      <c r="Q65" s="62" t="str">
        <f t="shared" si="34"/>
        <v>CERT SCHOOL COUNSELOR-SEN</v>
      </c>
      <c r="R65" s="63">
        <f t="shared" si="35"/>
        <v>11230</v>
      </c>
      <c r="S65" s="2"/>
      <c r="T65" s="64">
        <f t="shared" si="44"/>
        <v>0</v>
      </c>
      <c r="U65" s="65">
        <f t="shared" si="45"/>
        <v>0</v>
      </c>
      <c r="V65" s="5"/>
      <c r="W65" s="61"/>
      <c r="X65" s="70"/>
      <c r="Y65" s="62" t="str">
        <f t="shared" si="42"/>
        <v/>
      </c>
      <c r="Z65" s="63" t="str">
        <f t="shared" si="43"/>
        <v/>
      </c>
      <c r="AA65" s="2"/>
      <c r="AB65" s="64">
        <f t="shared" si="38"/>
        <v>0</v>
      </c>
      <c r="AC65" s="65">
        <f t="shared" si="39"/>
        <v>0</v>
      </c>
    </row>
    <row r="66" spans="1:29" ht="16.5" customHeight="1" thickBot="1" x14ac:dyDescent="0.3">
      <c r="A66" s="4"/>
      <c r="B66" s="9"/>
      <c r="C66" s="40"/>
      <c r="D66" s="3"/>
      <c r="E66" s="9"/>
      <c r="F66" s="44"/>
      <c r="G66" s="60" t="e">
        <f t="shared" si="28"/>
        <v>#N/A</v>
      </c>
      <c r="H66" s="4"/>
      <c r="I66" s="9"/>
      <c r="J66" s="40"/>
      <c r="K66" s="3"/>
      <c r="L66" s="9"/>
      <c r="M66" s="44"/>
      <c r="N66" s="25" t="e">
        <f t="shared" si="29"/>
        <v>#N/A</v>
      </c>
      <c r="O66" s="66"/>
      <c r="P66" s="70">
        <v>61227</v>
      </c>
      <c r="Q66" s="62" t="str">
        <f t="shared" si="34"/>
        <v>CERT SCHOOL COUNSELOR-SEN</v>
      </c>
      <c r="R66" s="63">
        <f t="shared" si="35"/>
        <v>1682</v>
      </c>
      <c r="S66" s="2"/>
      <c r="T66" s="64">
        <f t="shared" si="44"/>
        <v>0</v>
      </c>
      <c r="U66" s="65">
        <f t="shared" si="45"/>
        <v>0</v>
      </c>
      <c r="V66" s="5"/>
      <c r="W66" s="68"/>
      <c r="X66" s="69"/>
      <c r="Y66" s="69"/>
      <c r="Z66" s="27" t="s">
        <v>7</v>
      </c>
      <c r="AA66" s="28">
        <f>SUM(AA55:AA65)</f>
        <v>0</v>
      </c>
      <c r="AB66" s="28">
        <f>SUM(AB55:AB65)</f>
        <v>0</v>
      </c>
      <c r="AC66" s="29">
        <f>AA66-AB66</f>
        <v>0</v>
      </c>
    </row>
    <row r="67" spans="1:29" ht="16.5" customHeight="1" thickBot="1" x14ac:dyDescent="0.3">
      <c r="A67" s="4"/>
      <c r="B67" s="9"/>
      <c r="C67" s="40"/>
      <c r="D67" s="3"/>
      <c r="E67" s="9"/>
      <c r="F67" s="44"/>
      <c r="G67" s="60" t="e">
        <f t="shared" si="28"/>
        <v>#N/A</v>
      </c>
      <c r="H67" s="4"/>
      <c r="I67" s="9"/>
      <c r="J67" s="40"/>
      <c r="K67" s="3"/>
      <c r="L67" s="9"/>
      <c r="M67" s="44"/>
      <c r="N67" s="25" t="e">
        <f t="shared" si="29"/>
        <v>#N/A</v>
      </c>
      <c r="O67" s="66"/>
      <c r="P67" s="70">
        <v>61228</v>
      </c>
      <c r="Q67" s="62" t="str">
        <f t="shared" si="34"/>
        <v>CERT SCHOOL COUNSELOR-SEN</v>
      </c>
      <c r="R67" s="63">
        <f t="shared" si="35"/>
        <v>1838</v>
      </c>
      <c r="S67" s="2"/>
      <c r="T67" s="64">
        <f t="shared" si="44"/>
        <v>0</v>
      </c>
      <c r="U67" s="65">
        <f t="shared" si="45"/>
        <v>0</v>
      </c>
      <c r="V67" s="5"/>
      <c r="W67" s="221"/>
      <c r="X67" s="221"/>
      <c r="Y67" s="221"/>
      <c r="Z67" s="219"/>
      <c r="AA67" s="219"/>
      <c r="AB67" s="220"/>
      <c r="AC67" s="220"/>
    </row>
    <row r="68" spans="1:29" ht="16.5" customHeight="1" thickBot="1" x14ac:dyDescent="0.3">
      <c r="A68" s="4"/>
      <c r="B68" s="9"/>
      <c r="C68" s="40"/>
      <c r="D68" s="3"/>
      <c r="E68" s="9"/>
      <c r="F68" s="44"/>
      <c r="G68" s="60" t="e">
        <f t="shared" si="28"/>
        <v>#N/A</v>
      </c>
      <c r="H68" s="4"/>
      <c r="I68" s="9"/>
      <c r="J68" s="40"/>
      <c r="K68" s="3"/>
      <c r="L68" s="9"/>
      <c r="M68" s="44"/>
      <c r="N68" s="25" t="e">
        <f t="shared" si="29"/>
        <v>#N/A</v>
      </c>
      <c r="O68" s="66"/>
      <c r="P68" s="70">
        <v>61229</v>
      </c>
      <c r="Q68" s="62" t="str">
        <f t="shared" si="34"/>
        <v>GUIDANCE SERVICES PROFESS</v>
      </c>
      <c r="R68" s="63">
        <f t="shared" si="35"/>
        <v>1868</v>
      </c>
      <c r="S68" s="2"/>
      <c r="T68" s="64">
        <f t="shared" si="44"/>
        <v>0</v>
      </c>
      <c r="U68" s="65">
        <f t="shared" si="45"/>
        <v>0</v>
      </c>
      <c r="V68" s="5"/>
      <c r="W68" s="186" t="s">
        <v>9</v>
      </c>
      <c r="X68" s="187"/>
      <c r="Y68" s="187"/>
      <c r="Z68" s="187"/>
      <c r="AA68" s="187"/>
      <c r="AB68" s="187"/>
      <c r="AC68" s="188"/>
    </row>
    <row r="69" spans="1:29" ht="16.5" customHeight="1" thickBot="1" x14ac:dyDescent="0.3">
      <c r="A69" s="4"/>
      <c r="B69" s="9"/>
      <c r="C69" s="40"/>
      <c r="D69" s="3"/>
      <c r="E69" s="9"/>
      <c r="F69" s="44"/>
      <c r="G69" s="60" t="e">
        <f t="shared" si="28"/>
        <v>#N/A</v>
      </c>
      <c r="H69" s="4"/>
      <c r="I69" s="9"/>
      <c r="J69" s="40"/>
      <c r="K69" s="3"/>
      <c r="L69" s="9"/>
      <c r="M69" s="44"/>
      <c r="N69" s="25" t="e">
        <f t="shared" si="29"/>
        <v>#N/A</v>
      </c>
      <c r="O69" s="66"/>
      <c r="P69" s="70">
        <v>61233</v>
      </c>
      <c r="Q69" s="62" t="str">
        <f t="shared" si="34"/>
        <v>TEACHER-GUIDANCE SERVICE</v>
      </c>
      <c r="R69" s="63">
        <f t="shared" si="35"/>
        <v>449011</v>
      </c>
      <c r="S69" s="2"/>
      <c r="T69" s="64">
        <f t="shared" si="44"/>
        <v>0</v>
      </c>
      <c r="U69" s="65">
        <f t="shared" si="45"/>
        <v>0</v>
      </c>
      <c r="V69" s="5"/>
      <c r="W69" s="217" t="s">
        <v>122</v>
      </c>
      <c r="X69" s="218"/>
      <c r="Y69" s="218"/>
      <c r="Z69" s="180" t="s">
        <v>23</v>
      </c>
      <c r="AA69" s="181"/>
      <c r="AB69" s="181" t="s">
        <v>121</v>
      </c>
      <c r="AC69" s="182"/>
    </row>
    <row r="70" spans="1:29" ht="16.5" customHeight="1" x14ac:dyDescent="0.25">
      <c r="A70" s="4"/>
      <c r="B70" s="9"/>
      <c r="C70" s="40"/>
      <c r="D70" s="3"/>
      <c r="E70" s="9"/>
      <c r="F70" s="44"/>
      <c r="G70" s="60" t="e">
        <f t="shared" si="28"/>
        <v>#N/A</v>
      </c>
      <c r="H70" s="4"/>
      <c r="I70" s="9"/>
      <c r="J70" s="40"/>
      <c r="K70" s="3"/>
      <c r="L70" s="9"/>
      <c r="M70" s="44"/>
      <c r="N70" s="25" t="e">
        <f t="shared" si="29"/>
        <v>#N/A</v>
      </c>
      <c r="O70" s="61"/>
      <c r="P70" s="70">
        <v>62017</v>
      </c>
      <c r="Q70" s="62" t="str">
        <f t="shared" si="34"/>
        <v>MEDIA SPECIALIST SENIOR</v>
      </c>
      <c r="R70" s="63">
        <f t="shared" si="35"/>
        <v>1001</v>
      </c>
      <c r="S70" s="2"/>
      <c r="T70" s="64">
        <f>SUMIF($E$7:$E$49,P70,$D$7:$D$49)+SUMIF($L$7:$L$49,P70,$K$7:$K$49)+SUMIF($E$55:$E$99,P70,$D$55:$D$99)+SUMIF($L$55:$L$99,P70,$K$55:$K$99)+SUMIF($E$122:$E$149,P70,$D$122:$D$149)+SUMIF($L$105:$L$121,P70,$K$105:$K$121)+SUMIF($L$126:$L$149,P70,$K$126:$K$149)+SUMIF($E$105:$E$117,P70,$D$105:$D$117)</f>
        <v>0</v>
      </c>
      <c r="U70" s="65">
        <f>S70-T70</f>
        <v>0</v>
      </c>
      <c r="V70" s="5"/>
      <c r="W70" s="194"/>
      <c r="X70" s="195"/>
      <c r="Y70" s="195"/>
      <c r="Z70" s="196"/>
      <c r="AA70" s="196"/>
      <c r="AB70" s="192"/>
      <c r="AC70" s="193"/>
    </row>
    <row r="71" spans="1:29" ht="16.5" customHeight="1" x14ac:dyDescent="0.25">
      <c r="A71" s="4"/>
      <c r="B71" s="9"/>
      <c r="C71" s="40"/>
      <c r="D71" s="3"/>
      <c r="E71" s="9"/>
      <c r="F71" s="44"/>
      <c r="G71" s="60" t="e">
        <f t="shared" si="28"/>
        <v>#N/A</v>
      </c>
      <c r="H71" s="4"/>
      <c r="I71" s="9"/>
      <c r="J71" s="40"/>
      <c r="K71" s="3"/>
      <c r="L71" s="9"/>
      <c r="M71" s="44"/>
      <c r="N71" s="25" t="e">
        <f t="shared" si="29"/>
        <v>#N/A</v>
      </c>
      <c r="O71" s="61"/>
      <c r="P71" s="70">
        <v>63026</v>
      </c>
      <c r="Q71" s="62" t="str">
        <f t="shared" si="34"/>
        <v>TEACHER ON ASSIGNMENT</v>
      </c>
      <c r="R71" s="63">
        <f t="shared" si="35"/>
        <v>449014</v>
      </c>
      <c r="S71" s="2"/>
      <c r="T71" s="64">
        <f t="shared" ref="T71:T99" si="46">SUMIF($E$7:$E$49,P71,$D$7:$D$49)+SUMIF($L$7:$L$49,P71,$K$7:$K$49)+SUMIF($E$55:$E$99,P71,$D$55:$D$99)+SUMIF($L$55:$L$99,P71,$K$55:$K$99)+SUMIF($E$122:$E$149,P71,$D$122:$D$149)+SUMIF($L$105:$L$121,P71,$K$105:$K$121)+SUMIF($L$126:$L$149,P71,$K$126:$K$149)+SUMIF($E$105:$E$117,P71,$D$105:$D$117)</f>
        <v>0</v>
      </c>
      <c r="U71" s="65">
        <f t="shared" ref="U71:U80" si="47">S71-T71</f>
        <v>0</v>
      </c>
      <c r="V71" s="5"/>
      <c r="W71" s="194"/>
      <c r="X71" s="195"/>
      <c r="Y71" s="195"/>
      <c r="Z71" s="196"/>
      <c r="AA71" s="196"/>
      <c r="AB71" s="192"/>
      <c r="AC71" s="193"/>
    </row>
    <row r="72" spans="1:29" ht="16.5" customHeight="1" x14ac:dyDescent="0.25">
      <c r="A72" s="4"/>
      <c r="B72" s="9"/>
      <c r="C72" s="40"/>
      <c r="D72" s="3"/>
      <c r="E72" s="9"/>
      <c r="F72" s="44"/>
      <c r="G72" s="60" t="e">
        <f t="shared" si="28"/>
        <v>#N/A</v>
      </c>
      <c r="H72" s="4"/>
      <c r="I72" s="9"/>
      <c r="J72" s="40"/>
      <c r="K72" s="3"/>
      <c r="L72" s="9"/>
      <c r="M72" s="44"/>
      <c r="N72" s="25" t="e">
        <f t="shared" si="29"/>
        <v>#N/A</v>
      </c>
      <c r="O72" s="61"/>
      <c r="P72" s="70">
        <v>63053</v>
      </c>
      <c r="Q72" s="62" t="str">
        <f t="shared" si="34"/>
        <v>ESE SUPPORT SPEC</v>
      </c>
      <c r="R72" s="63">
        <f t="shared" si="35"/>
        <v>1001</v>
      </c>
      <c r="S72" s="2"/>
      <c r="T72" s="64">
        <f t="shared" si="46"/>
        <v>0</v>
      </c>
      <c r="U72" s="65">
        <f t="shared" si="47"/>
        <v>0</v>
      </c>
      <c r="V72" s="5"/>
      <c r="W72" s="194"/>
      <c r="X72" s="195"/>
      <c r="Y72" s="195"/>
      <c r="Z72" s="196"/>
      <c r="AA72" s="196"/>
      <c r="AB72" s="192"/>
      <c r="AC72" s="193"/>
    </row>
    <row r="73" spans="1:29" ht="16.5" customHeight="1" x14ac:dyDescent="0.25">
      <c r="A73" s="4"/>
      <c r="B73" s="9"/>
      <c r="C73" s="40"/>
      <c r="D73" s="3"/>
      <c r="E73" s="9"/>
      <c r="F73" s="44"/>
      <c r="G73" s="60" t="e">
        <f t="shared" si="28"/>
        <v>#N/A</v>
      </c>
      <c r="H73" s="4"/>
      <c r="I73" s="9"/>
      <c r="J73" s="40"/>
      <c r="K73" s="3"/>
      <c r="L73" s="9"/>
      <c r="M73" s="44"/>
      <c r="N73" s="25" t="e">
        <f t="shared" si="29"/>
        <v>#N/A</v>
      </c>
      <c r="O73" s="61"/>
      <c r="P73" s="70">
        <v>63056</v>
      </c>
      <c r="Q73" s="62" t="str">
        <f t="shared" si="34"/>
        <v>ESE SPECIALIST</v>
      </c>
      <c r="R73" s="63">
        <f t="shared" si="35"/>
        <v>1001</v>
      </c>
      <c r="S73" s="2"/>
      <c r="T73" s="64">
        <f t="shared" si="46"/>
        <v>0</v>
      </c>
      <c r="U73" s="65">
        <f t="shared" si="47"/>
        <v>0</v>
      </c>
      <c r="V73" s="5"/>
      <c r="W73" s="194"/>
      <c r="X73" s="195"/>
      <c r="Y73" s="195"/>
      <c r="Z73" s="196"/>
      <c r="AA73" s="196"/>
      <c r="AB73" s="192"/>
      <c r="AC73" s="193"/>
    </row>
    <row r="74" spans="1:29" ht="16.5" customHeight="1" x14ac:dyDescent="0.25">
      <c r="A74" s="4"/>
      <c r="B74" s="9"/>
      <c r="C74" s="40"/>
      <c r="D74" s="3"/>
      <c r="E74" s="9"/>
      <c r="F74" s="44"/>
      <c r="G74" s="60" t="e">
        <f t="shared" si="28"/>
        <v>#N/A</v>
      </c>
      <c r="H74" s="4"/>
      <c r="I74" s="9"/>
      <c r="J74" s="40"/>
      <c r="K74" s="3"/>
      <c r="L74" s="9"/>
      <c r="M74" s="44"/>
      <c r="N74" s="25" t="e">
        <f t="shared" si="29"/>
        <v>#N/A</v>
      </c>
      <c r="O74" s="61"/>
      <c r="P74" s="70">
        <v>63059</v>
      </c>
      <c r="Q74" s="62" t="str">
        <f t="shared" si="34"/>
        <v>COORDINTATING TEACHER 10M</v>
      </c>
      <c r="R74" s="63">
        <f t="shared" si="35"/>
        <v>1976</v>
      </c>
      <c r="S74" s="2"/>
      <c r="T74" s="64">
        <f t="shared" si="46"/>
        <v>0</v>
      </c>
      <c r="U74" s="65">
        <f t="shared" si="47"/>
        <v>0</v>
      </c>
      <c r="V74" s="5"/>
      <c r="W74" s="194"/>
      <c r="X74" s="195"/>
      <c r="Y74" s="195"/>
      <c r="Z74" s="196"/>
      <c r="AA74" s="196"/>
      <c r="AB74" s="192"/>
      <c r="AC74" s="193"/>
    </row>
    <row r="75" spans="1:29" ht="16.5" customHeight="1" x14ac:dyDescent="0.25">
      <c r="A75" s="4"/>
      <c r="B75" s="9"/>
      <c r="C75" s="40"/>
      <c r="D75" s="3"/>
      <c r="E75" s="9"/>
      <c r="F75" s="44"/>
      <c r="G75" s="60" t="e">
        <f t="shared" si="28"/>
        <v>#N/A</v>
      </c>
      <c r="H75" s="4"/>
      <c r="I75" s="9"/>
      <c r="J75" s="40"/>
      <c r="K75" s="3"/>
      <c r="L75" s="9"/>
      <c r="M75" s="44"/>
      <c r="N75" s="25" t="e">
        <f t="shared" si="29"/>
        <v>#N/A</v>
      </c>
      <c r="O75" s="61"/>
      <c r="P75" s="70">
        <v>63062</v>
      </c>
      <c r="Q75" s="62" t="str">
        <f t="shared" si="34"/>
        <v>TEACHER ON ASSIGNMENT</v>
      </c>
      <c r="R75" s="63">
        <f t="shared" si="35"/>
        <v>11133</v>
      </c>
      <c r="S75" s="2"/>
      <c r="T75" s="64">
        <f t="shared" si="46"/>
        <v>0</v>
      </c>
      <c r="U75" s="65">
        <f t="shared" si="47"/>
        <v>0</v>
      </c>
      <c r="V75" s="5"/>
      <c r="W75" s="194"/>
      <c r="X75" s="195"/>
      <c r="Y75" s="195"/>
      <c r="Z75" s="196"/>
      <c r="AA75" s="196"/>
      <c r="AB75" s="192"/>
      <c r="AC75" s="193"/>
    </row>
    <row r="76" spans="1:29" ht="16.5" customHeight="1" x14ac:dyDescent="0.25">
      <c r="A76" s="4"/>
      <c r="B76" s="9"/>
      <c r="C76" s="40"/>
      <c r="D76" s="3"/>
      <c r="E76" s="9"/>
      <c r="F76" s="44"/>
      <c r="G76" s="60" t="e">
        <f t="shared" si="28"/>
        <v>#N/A</v>
      </c>
      <c r="H76" s="4"/>
      <c r="I76" s="9"/>
      <c r="J76" s="40"/>
      <c r="K76" s="3"/>
      <c r="L76" s="9"/>
      <c r="M76" s="44"/>
      <c r="N76" s="25" t="e">
        <f t="shared" si="29"/>
        <v>#N/A</v>
      </c>
      <c r="O76" s="61"/>
      <c r="P76" s="70">
        <v>63069</v>
      </c>
      <c r="Q76" s="62" t="str">
        <f t="shared" si="34"/>
        <v>BEHAVIORAL SUPPORT SPEC-E</v>
      </c>
      <c r="R76" s="63">
        <f t="shared" si="35"/>
        <v>449011</v>
      </c>
      <c r="S76" s="2"/>
      <c r="T76" s="64">
        <f t="shared" si="46"/>
        <v>0</v>
      </c>
      <c r="U76" s="65">
        <f t="shared" si="47"/>
        <v>0</v>
      </c>
      <c r="V76" s="5"/>
      <c r="W76" s="194"/>
      <c r="X76" s="195"/>
      <c r="Y76" s="195"/>
      <c r="Z76" s="196"/>
      <c r="AA76" s="196"/>
      <c r="AB76" s="192"/>
      <c r="AC76" s="193"/>
    </row>
    <row r="77" spans="1:29" ht="16.5" customHeight="1" x14ac:dyDescent="0.25">
      <c r="A77" s="4"/>
      <c r="B77" s="9"/>
      <c r="C77" s="40"/>
      <c r="D77" s="3"/>
      <c r="E77" s="9"/>
      <c r="F77" s="44"/>
      <c r="G77" s="60" t="e">
        <f t="shared" si="28"/>
        <v>#N/A</v>
      </c>
      <c r="H77" s="4"/>
      <c r="I77" s="9"/>
      <c r="J77" s="40"/>
      <c r="K77" s="3"/>
      <c r="L77" s="9"/>
      <c r="M77" s="44"/>
      <c r="N77" s="25" t="e">
        <f t="shared" si="29"/>
        <v>#N/A</v>
      </c>
      <c r="O77" s="61"/>
      <c r="P77" s="70">
        <v>63071</v>
      </c>
      <c r="Q77" s="62" t="str">
        <f t="shared" si="34"/>
        <v>INSTRUCTIONAL COACH</v>
      </c>
      <c r="R77" s="63">
        <f t="shared" si="35"/>
        <v>593</v>
      </c>
      <c r="S77" s="2"/>
      <c r="T77" s="64">
        <f t="shared" si="46"/>
        <v>0</v>
      </c>
      <c r="U77" s="65">
        <f t="shared" si="47"/>
        <v>0</v>
      </c>
      <c r="V77" s="5"/>
      <c r="W77" s="194"/>
      <c r="X77" s="195"/>
      <c r="Y77" s="195"/>
      <c r="Z77" s="196"/>
      <c r="AA77" s="196"/>
      <c r="AB77" s="192"/>
      <c r="AC77" s="193"/>
    </row>
    <row r="78" spans="1:29" ht="16.5" customHeight="1" x14ac:dyDescent="0.25">
      <c r="A78" s="4"/>
      <c r="B78" s="9"/>
      <c r="C78" s="40"/>
      <c r="D78" s="3"/>
      <c r="E78" s="9"/>
      <c r="F78" s="44"/>
      <c r="G78" s="60" t="e">
        <f t="shared" si="28"/>
        <v>#N/A</v>
      </c>
      <c r="H78" s="4"/>
      <c r="I78" s="9"/>
      <c r="J78" s="40"/>
      <c r="K78" s="3"/>
      <c r="L78" s="9"/>
      <c r="M78" s="44"/>
      <c r="N78" s="25" t="e">
        <f t="shared" si="29"/>
        <v>#N/A</v>
      </c>
      <c r="O78" s="61"/>
      <c r="P78" s="70">
        <v>63072</v>
      </c>
      <c r="Q78" s="62" t="str">
        <f t="shared" si="34"/>
        <v>INSTRUCTIONAL COACH</v>
      </c>
      <c r="R78" s="63">
        <f t="shared" si="35"/>
        <v>422066</v>
      </c>
      <c r="S78" s="2"/>
      <c r="T78" s="64">
        <f t="shared" si="46"/>
        <v>0</v>
      </c>
      <c r="U78" s="65">
        <f t="shared" si="47"/>
        <v>0</v>
      </c>
      <c r="V78" s="5"/>
      <c r="W78" s="194"/>
      <c r="X78" s="195"/>
      <c r="Y78" s="195"/>
      <c r="Z78" s="196"/>
      <c r="AA78" s="196"/>
      <c r="AB78" s="192"/>
      <c r="AC78" s="193"/>
    </row>
    <row r="79" spans="1:29" ht="16.5" customHeight="1" x14ac:dyDescent="0.25">
      <c r="A79" s="4"/>
      <c r="B79" s="9"/>
      <c r="C79" s="40"/>
      <c r="D79" s="3"/>
      <c r="E79" s="9"/>
      <c r="F79" s="44"/>
      <c r="G79" s="60" t="e">
        <f t="shared" si="28"/>
        <v>#N/A</v>
      </c>
      <c r="H79" s="4"/>
      <c r="I79" s="9"/>
      <c r="J79" s="153"/>
      <c r="K79" s="154"/>
      <c r="L79" s="9"/>
      <c r="M79" s="153"/>
      <c r="N79" s="25" t="e">
        <f t="shared" si="29"/>
        <v>#N/A</v>
      </c>
      <c r="O79" s="61"/>
      <c r="P79" s="70">
        <v>63073</v>
      </c>
      <c r="Q79" s="62" t="str">
        <f t="shared" si="34"/>
        <v>TEACHER ON ASSIGNMENT</v>
      </c>
      <c r="R79" s="63">
        <f t="shared" si="35"/>
        <v>419078</v>
      </c>
      <c r="S79" s="2"/>
      <c r="T79" s="64">
        <f t="shared" si="46"/>
        <v>0</v>
      </c>
      <c r="U79" s="65">
        <f t="shared" si="47"/>
        <v>0</v>
      </c>
      <c r="V79" s="5"/>
      <c r="W79" s="194"/>
      <c r="X79" s="195"/>
      <c r="Y79" s="195"/>
      <c r="Z79" s="196"/>
      <c r="AA79" s="196"/>
      <c r="AB79" s="192"/>
      <c r="AC79" s="193"/>
    </row>
    <row r="80" spans="1:29" ht="16.5" customHeight="1" x14ac:dyDescent="0.25">
      <c r="A80" s="4"/>
      <c r="B80" s="9"/>
      <c r="C80" s="40"/>
      <c r="D80" s="3"/>
      <c r="E80" s="9"/>
      <c r="F80" s="44"/>
      <c r="G80" s="60" t="e">
        <f t="shared" si="28"/>
        <v>#N/A</v>
      </c>
      <c r="H80" s="4"/>
      <c r="I80" s="9"/>
      <c r="J80" s="153"/>
      <c r="K80" s="154"/>
      <c r="L80" s="9"/>
      <c r="M80" s="153"/>
      <c r="N80" s="25" t="e">
        <f t="shared" si="29"/>
        <v>#N/A</v>
      </c>
      <c r="O80" s="61"/>
      <c r="P80" s="70">
        <v>63074</v>
      </c>
      <c r="Q80" s="62" t="str">
        <f t="shared" si="34"/>
        <v>ESE SPECIALIST</v>
      </c>
      <c r="R80" s="63">
        <f t="shared" si="35"/>
        <v>1001</v>
      </c>
      <c r="S80" s="2"/>
      <c r="T80" s="64">
        <f t="shared" si="46"/>
        <v>0</v>
      </c>
      <c r="U80" s="65">
        <f t="shared" si="47"/>
        <v>0</v>
      </c>
      <c r="V80" s="5"/>
      <c r="W80" s="194"/>
      <c r="X80" s="195"/>
      <c r="Y80" s="195"/>
      <c r="Z80" s="196"/>
      <c r="AA80" s="196"/>
      <c r="AB80" s="192"/>
      <c r="AC80" s="193"/>
    </row>
    <row r="81" spans="1:29" ht="16.5" customHeight="1" x14ac:dyDescent="0.25">
      <c r="A81" s="4"/>
      <c r="B81" s="9"/>
      <c r="C81" s="40"/>
      <c r="D81" s="3"/>
      <c r="E81" s="9"/>
      <c r="F81" s="44"/>
      <c r="G81" s="60" t="e">
        <f t="shared" si="28"/>
        <v>#N/A</v>
      </c>
      <c r="H81" s="4"/>
      <c r="I81" s="9"/>
      <c r="J81" s="40"/>
      <c r="K81" s="3"/>
      <c r="L81" s="9"/>
      <c r="M81" s="44"/>
      <c r="N81" s="25" t="e">
        <f t="shared" si="29"/>
        <v>#N/A</v>
      </c>
      <c r="O81" s="66"/>
      <c r="P81" s="70">
        <v>63083</v>
      </c>
      <c r="Q81" s="62" t="str">
        <f t="shared" si="34"/>
        <v>AVID PROGRAM</v>
      </c>
      <c r="R81" s="63">
        <f t="shared" si="35"/>
        <v>484</v>
      </c>
      <c r="S81" s="2"/>
      <c r="T81" s="64">
        <f t="shared" si="46"/>
        <v>0</v>
      </c>
      <c r="U81" s="65">
        <f t="shared" ref="U81:U99" si="48">S81-T81</f>
        <v>0</v>
      </c>
      <c r="V81" s="5"/>
      <c r="W81" s="194"/>
      <c r="X81" s="195"/>
      <c r="Y81" s="195"/>
      <c r="Z81" s="196"/>
      <c r="AA81" s="196"/>
      <c r="AB81" s="192"/>
      <c r="AC81" s="193"/>
    </row>
    <row r="82" spans="1:29" x14ac:dyDescent="0.25">
      <c r="A82" s="4"/>
      <c r="B82" s="9"/>
      <c r="C82" s="40"/>
      <c r="D82" s="3"/>
      <c r="E82" s="9"/>
      <c r="F82" s="44"/>
      <c r="G82" s="60" t="e">
        <f t="shared" si="28"/>
        <v>#N/A</v>
      </c>
      <c r="H82" s="4"/>
      <c r="I82" s="9"/>
      <c r="J82" s="40"/>
      <c r="K82" s="3"/>
      <c r="L82" s="9"/>
      <c r="M82" s="44"/>
      <c r="N82" s="25" t="e">
        <f t="shared" si="29"/>
        <v>#N/A</v>
      </c>
      <c r="O82" s="66"/>
      <c r="P82" s="70">
        <v>63085</v>
      </c>
      <c r="Q82" s="62" t="str">
        <f t="shared" si="34"/>
        <v>STUDNT ACTV COOR</v>
      </c>
      <c r="R82" s="63">
        <f t="shared" si="35"/>
        <v>1001</v>
      </c>
      <c r="S82" s="2"/>
      <c r="T82" s="64">
        <f t="shared" si="46"/>
        <v>0</v>
      </c>
      <c r="U82" s="65">
        <f t="shared" si="48"/>
        <v>0</v>
      </c>
      <c r="W82" s="194"/>
      <c r="X82" s="195"/>
      <c r="Y82" s="195"/>
      <c r="Z82" s="196"/>
      <c r="AA82" s="196"/>
      <c r="AB82" s="192"/>
      <c r="AC82" s="193"/>
    </row>
    <row r="83" spans="1:29" x14ac:dyDescent="0.25">
      <c r="A83" s="4"/>
      <c r="B83" s="9"/>
      <c r="C83" s="40"/>
      <c r="D83" s="3"/>
      <c r="E83" s="9"/>
      <c r="F83" s="44"/>
      <c r="G83" s="60" t="e">
        <f t="shared" si="28"/>
        <v>#N/A</v>
      </c>
      <c r="H83" s="4"/>
      <c r="I83" s="9"/>
      <c r="J83" s="40"/>
      <c r="K83" s="3"/>
      <c r="L83" s="9"/>
      <c r="M83" s="44"/>
      <c r="N83" s="25" t="e">
        <f t="shared" si="29"/>
        <v>#N/A</v>
      </c>
      <c r="O83" s="66"/>
      <c r="P83" s="70">
        <v>63087</v>
      </c>
      <c r="Q83" s="62" t="str">
        <f t="shared" si="34"/>
        <v>LITERACY COACH ELEMENTARY</v>
      </c>
      <c r="R83" s="63">
        <f t="shared" si="35"/>
        <v>515</v>
      </c>
      <c r="S83" s="2"/>
      <c r="T83" s="64">
        <f t="shared" si="46"/>
        <v>0</v>
      </c>
      <c r="U83" s="65">
        <f t="shared" si="48"/>
        <v>0</v>
      </c>
      <c r="W83" s="194"/>
      <c r="X83" s="195"/>
      <c r="Y83" s="195"/>
      <c r="Z83" s="196"/>
      <c r="AA83" s="196"/>
      <c r="AB83" s="192"/>
      <c r="AC83" s="193"/>
    </row>
    <row r="84" spans="1:29" x14ac:dyDescent="0.25">
      <c r="A84" s="4"/>
      <c r="B84" s="9"/>
      <c r="C84" s="40"/>
      <c r="D84" s="3"/>
      <c r="E84" s="9"/>
      <c r="F84" s="44"/>
      <c r="G84" s="60" t="e">
        <f t="shared" si="28"/>
        <v>#N/A</v>
      </c>
      <c r="H84" s="4"/>
      <c r="I84" s="9"/>
      <c r="J84" s="40"/>
      <c r="K84" s="3"/>
      <c r="L84" s="9"/>
      <c r="M84" s="44"/>
      <c r="N84" s="25" t="e">
        <f t="shared" si="29"/>
        <v>#N/A</v>
      </c>
      <c r="O84" s="61"/>
      <c r="P84" s="70">
        <v>63090</v>
      </c>
      <c r="Q84" s="62" t="str">
        <f t="shared" si="34"/>
        <v>LITERACY COACH ELEMENTARY</v>
      </c>
      <c r="R84" s="63">
        <f t="shared" si="35"/>
        <v>418001</v>
      </c>
      <c r="S84" s="2"/>
      <c r="T84" s="64">
        <f t="shared" si="46"/>
        <v>0</v>
      </c>
      <c r="U84" s="65">
        <f t="shared" si="48"/>
        <v>0</v>
      </c>
      <c r="W84" s="194"/>
      <c r="X84" s="195"/>
      <c r="Y84" s="195"/>
      <c r="Z84" s="196"/>
      <c r="AA84" s="196"/>
      <c r="AB84" s="192"/>
      <c r="AC84" s="193"/>
    </row>
    <row r="85" spans="1:29" x14ac:dyDescent="0.25">
      <c r="A85" s="4"/>
      <c r="B85" s="9"/>
      <c r="C85" s="40"/>
      <c r="D85" s="3"/>
      <c r="E85" s="9"/>
      <c r="F85" s="44"/>
      <c r="G85" s="60" t="e">
        <f t="shared" si="28"/>
        <v>#N/A</v>
      </c>
      <c r="H85" s="4"/>
      <c r="I85" s="9"/>
      <c r="J85" s="40"/>
      <c r="K85" s="3"/>
      <c r="L85" s="9"/>
      <c r="M85" s="44"/>
      <c r="N85" s="25" t="e">
        <f t="shared" si="29"/>
        <v>#N/A</v>
      </c>
      <c r="O85" s="61"/>
      <c r="P85" s="70">
        <v>63091</v>
      </c>
      <c r="Q85" s="62" t="str">
        <f t="shared" si="34"/>
        <v>LITERACY COACH ELEMENTARY</v>
      </c>
      <c r="R85" s="63">
        <f t="shared" si="35"/>
        <v>1001</v>
      </c>
      <c r="S85" s="2"/>
      <c r="T85" s="64">
        <f t="shared" si="46"/>
        <v>0</v>
      </c>
      <c r="U85" s="65">
        <f t="shared" si="48"/>
        <v>0</v>
      </c>
      <c r="W85" s="194"/>
      <c r="X85" s="195"/>
      <c r="Y85" s="195"/>
      <c r="Z85" s="196"/>
      <c r="AA85" s="196"/>
      <c r="AB85" s="192"/>
      <c r="AC85" s="193"/>
    </row>
    <row r="86" spans="1:29" ht="15.75" customHeight="1" x14ac:dyDescent="0.25">
      <c r="A86" s="4"/>
      <c r="B86" s="9"/>
      <c r="C86" s="40"/>
      <c r="D86" s="3"/>
      <c r="E86" s="9"/>
      <c r="F86" s="44"/>
      <c r="G86" s="60" t="e">
        <f t="shared" si="28"/>
        <v>#N/A</v>
      </c>
      <c r="H86" s="4"/>
      <c r="I86" s="9"/>
      <c r="J86" s="40"/>
      <c r="K86" s="3"/>
      <c r="L86" s="9"/>
      <c r="M86" s="44"/>
      <c r="N86" s="25" t="e">
        <f t="shared" si="29"/>
        <v>#N/A</v>
      </c>
      <c r="O86" s="61"/>
      <c r="P86" s="70">
        <v>63094</v>
      </c>
      <c r="Q86" s="62" t="str">
        <f t="shared" si="34"/>
        <v>LITERACY COACH ELEMENTARY</v>
      </c>
      <c r="R86" s="63">
        <f t="shared" si="35"/>
        <v>418033</v>
      </c>
      <c r="S86" s="2"/>
      <c r="T86" s="64">
        <f t="shared" si="46"/>
        <v>0</v>
      </c>
      <c r="U86" s="65">
        <f t="shared" si="48"/>
        <v>0</v>
      </c>
      <c r="W86" s="194"/>
      <c r="X86" s="195"/>
      <c r="Y86" s="195"/>
      <c r="Z86" s="196"/>
      <c r="AA86" s="196"/>
      <c r="AB86" s="192"/>
      <c r="AC86" s="193"/>
    </row>
    <row r="87" spans="1:29" x14ac:dyDescent="0.25">
      <c r="A87" s="4"/>
      <c r="B87" s="9"/>
      <c r="C87" s="40"/>
      <c r="D87" s="3"/>
      <c r="E87" s="9"/>
      <c r="F87" s="44"/>
      <c r="G87" s="60" t="e">
        <f t="shared" si="28"/>
        <v>#N/A</v>
      </c>
      <c r="H87" s="4"/>
      <c r="I87" s="9"/>
      <c r="J87" s="40"/>
      <c r="K87" s="3"/>
      <c r="L87" s="9"/>
      <c r="M87" s="44"/>
      <c r="N87" s="25" t="e">
        <f t="shared" si="29"/>
        <v>#N/A</v>
      </c>
      <c r="O87" s="61"/>
      <c r="P87" s="70">
        <v>63097</v>
      </c>
      <c r="Q87" s="62" t="str">
        <f t="shared" si="34"/>
        <v>LITERACY COACH SENIOR</v>
      </c>
      <c r="R87" s="63">
        <f t="shared" si="35"/>
        <v>422</v>
      </c>
      <c r="S87" s="2"/>
      <c r="T87" s="64">
        <f t="shared" si="46"/>
        <v>0</v>
      </c>
      <c r="U87" s="65">
        <f t="shared" si="48"/>
        <v>0</v>
      </c>
      <c r="W87" s="194"/>
      <c r="X87" s="195"/>
      <c r="Y87" s="195"/>
      <c r="Z87" s="196"/>
      <c r="AA87" s="196"/>
      <c r="AB87" s="192"/>
      <c r="AC87" s="193"/>
    </row>
    <row r="88" spans="1:29" x14ac:dyDescent="0.25">
      <c r="A88" s="4"/>
      <c r="B88" s="9"/>
      <c r="C88" s="40"/>
      <c r="D88" s="3"/>
      <c r="E88" s="9"/>
      <c r="F88" s="44"/>
      <c r="G88" s="60" t="e">
        <f t="shared" si="28"/>
        <v>#N/A</v>
      </c>
      <c r="H88" s="4"/>
      <c r="I88" s="9"/>
      <c r="J88" s="40"/>
      <c r="K88" s="3"/>
      <c r="L88" s="9"/>
      <c r="M88" s="44"/>
      <c r="N88" s="25" t="e">
        <f t="shared" si="29"/>
        <v>#N/A</v>
      </c>
      <c r="O88" s="61"/>
      <c r="P88" s="70">
        <v>63098</v>
      </c>
      <c r="Q88" s="62" t="str">
        <f t="shared" si="34"/>
        <v>COORDINTATING TEACHER-MSA</v>
      </c>
      <c r="R88" s="63">
        <f t="shared" si="35"/>
        <v>11145</v>
      </c>
      <c r="S88" s="2"/>
      <c r="T88" s="64">
        <f t="shared" si="46"/>
        <v>0</v>
      </c>
      <c r="U88" s="65">
        <f t="shared" si="48"/>
        <v>0</v>
      </c>
      <c r="W88" s="194"/>
      <c r="X88" s="195"/>
      <c r="Y88" s="195"/>
      <c r="Z88" s="196"/>
      <c r="AA88" s="196"/>
      <c r="AB88" s="192"/>
      <c r="AC88" s="193"/>
    </row>
    <row r="89" spans="1:29" x14ac:dyDescent="0.25">
      <c r="A89" s="4"/>
      <c r="B89" s="9"/>
      <c r="C89" s="40"/>
      <c r="D89" s="3"/>
      <c r="E89" s="9"/>
      <c r="F89" s="44"/>
      <c r="G89" s="60" t="e">
        <f t="shared" si="28"/>
        <v>#N/A</v>
      </c>
      <c r="H89" s="4"/>
      <c r="I89" s="9"/>
      <c r="J89" s="40"/>
      <c r="K89" s="3"/>
      <c r="L89" s="9"/>
      <c r="M89" s="44"/>
      <c r="N89" s="25" t="e">
        <f t="shared" si="29"/>
        <v>#N/A</v>
      </c>
      <c r="O89" s="66"/>
      <c r="P89" s="70">
        <v>64029</v>
      </c>
      <c r="Q89" s="62" t="str">
        <f t="shared" si="34"/>
        <v>MATH/SCI COACH</v>
      </c>
      <c r="R89" s="63">
        <f t="shared" si="35"/>
        <v>1001</v>
      </c>
      <c r="S89" s="2"/>
      <c r="T89" s="64">
        <f t="shared" si="46"/>
        <v>0</v>
      </c>
      <c r="U89" s="65">
        <f t="shared" si="48"/>
        <v>0</v>
      </c>
      <c r="W89" s="194"/>
      <c r="X89" s="195"/>
      <c r="Y89" s="195"/>
      <c r="Z89" s="196"/>
      <c r="AA89" s="196"/>
      <c r="AB89" s="192"/>
      <c r="AC89" s="193"/>
    </row>
    <row r="90" spans="1:29" x14ac:dyDescent="0.25">
      <c r="A90" s="4"/>
      <c r="B90" s="9"/>
      <c r="C90" s="40"/>
      <c r="D90" s="3"/>
      <c r="E90" s="9"/>
      <c r="F90" s="44"/>
      <c r="G90" s="60" t="e">
        <f t="shared" si="28"/>
        <v>#N/A</v>
      </c>
      <c r="H90" s="4"/>
      <c r="I90" s="9"/>
      <c r="J90" s="40"/>
      <c r="K90" s="3"/>
      <c r="L90" s="9"/>
      <c r="M90" s="44"/>
      <c r="N90" s="25" t="e">
        <f t="shared" si="29"/>
        <v>#N/A</v>
      </c>
      <c r="O90" s="66"/>
      <c r="P90" s="70"/>
      <c r="Q90" s="62" t="str">
        <f t="shared" si="34"/>
        <v/>
      </c>
      <c r="R90" s="63" t="str">
        <f t="shared" si="35"/>
        <v/>
      </c>
      <c r="S90" s="2"/>
      <c r="T90" s="64">
        <f t="shared" si="46"/>
        <v>0</v>
      </c>
      <c r="U90" s="65">
        <f t="shared" si="48"/>
        <v>0</v>
      </c>
      <c r="W90" s="194"/>
      <c r="X90" s="195"/>
      <c r="Y90" s="195"/>
      <c r="Z90" s="196"/>
      <c r="AA90" s="196"/>
      <c r="AB90" s="192"/>
      <c r="AC90" s="193"/>
    </row>
    <row r="91" spans="1:29" ht="16.5" customHeight="1" x14ac:dyDescent="0.25">
      <c r="A91" s="4"/>
      <c r="B91" s="9"/>
      <c r="C91" s="40"/>
      <c r="D91" s="3"/>
      <c r="E91" s="9"/>
      <c r="F91" s="44"/>
      <c r="G91" s="60" t="e">
        <f t="shared" si="28"/>
        <v>#N/A</v>
      </c>
      <c r="H91" s="4"/>
      <c r="I91" s="9"/>
      <c r="J91" s="40"/>
      <c r="K91" s="3"/>
      <c r="L91" s="9"/>
      <c r="M91" s="44"/>
      <c r="N91" s="25" t="e">
        <f t="shared" si="29"/>
        <v>#N/A</v>
      </c>
      <c r="O91" s="66"/>
      <c r="P91" s="70"/>
      <c r="Q91" s="62" t="str">
        <f t="shared" si="34"/>
        <v/>
      </c>
      <c r="R91" s="63" t="str">
        <f t="shared" si="35"/>
        <v/>
      </c>
      <c r="S91" s="2"/>
      <c r="T91" s="64">
        <f t="shared" si="46"/>
        <v>0</v>
      </c>
      <c r="U91" s="65">
        <f t="shared" si="48"/>
        <v>0</v>
      </c>
      <c r="W91" s="194"/>
      <c r="X91" s="195"/>
      <c r="Y91" s="195"/>
      <c r="Z91" s="196"/>
      <c r="AA91" s="196"/>
      <c r="AB91" s="192"/>
      <c r="AC91" s="193"/>
    </row>
    <row r="92" spans="1:29" x14ac:dyDescent="0.25">
      <c r="A92" s="4"/>
      <c r="B92" s="9"/>
      <c r="C92" s="40"/>
      <c r="D92" s="3"/>
      <c r="E92" s="9"/>
      <c r="F92" s="44"/>
      <c r="G92" s="60" t="e">
        <f t="shared" si="28"/>
        <v>#N/A</v>
      </c>
      <c r="H92" s="4"/>
      <c r="I92" s="9"/>
      <c r="J92" s="40"/>
      <c r="K92" s="3"/>
      <c r="L92" s="9"/>
      <c r="M92" s="44"/>
      <c r="N92" s="25" t="e">
        <f t="shared" si="29"/>
        <v>#N/A</v>
      </c>
      <c r="O92" s="66"/>
      <c r="P92" s="70"/>
      <c r="Q92" s="62" t="str">
        <f t="shared" si="34"/>
        <v/>
      </c>
      <c r="R92" s="63" t="str">
        <f t="shared" si="35"/>
        <v/>
      </c>
      <c r="S92" s="2"/>
      <c r="T92" s="64">
        <f t="shared" si="46"/>
        <v>0</v>
      </c>
      <c r="U92" s="65">
        <f t="shared" si="48"/>
        <v>0</v>
      </c>
      <c r="W92" s="194"/>
      <c r="X92" s="195"/>
      <c r="Y92" s="195"/>
      <c r="Z92" s="196"/>
      <c r="AA92" s="196"/>
      <c r="AB92" s="192"/>
      <c r="AC92" s="193"/>
    </row>
    <row r="93" spans="1:29" x14ac:dyDescent="0.25">
      <c r="A93" s="4"/>
      <c r="B93" s="9"/>
      <c r="C93" s="40"/>
      <c r="D93" s="3"/>
      <c r="E93" s="9"/>
      <c r="F93" s="44"/>
      <c r="G93" s="60" t="e">
        <f t="shared" si="28"/>
        <v>#N/A</v>
      </c>
      <c r="H93" s="4"/>
      <c r="I93" s="9"/>
      <c r="J93" s="40"/>
      <c r="K93" s="3"/>
      <c r="L93" s="9"/>
      <c r="M93" s="44"/>
      <c r="N93" s="25" t="e">
        <f t="shared" si="29"/>
        <v>#N/A</v>
      </c>
      <c r="O93" s="66"/>
      <c r="P93" s="70"/>
      <c r="Q93" s="62" t="str">
        <f t="shared" si="34"/>
        <v/>
      </c>
      <c r="R93" s="63" t="str">
        <f t="shared" si="35"/>
        <v/>
      </c>
      <c r="S93" s="2"/>
      <c r="T93" s="64">
        <f t="shared" si="46"/>
        <v>0</v>
      </c>
      <c r="U93" s="65">
        <f t="shared" si="48"/>
        <v>0</v>
      </c>
      <c r="W93" s="194"/>
      <c r="X93" s="195"/>
      <c r="Y93" s="195"/>
      <c r="Z93" s="196"/>
      <c r="AA93" s="196"/>
      <c r="AB93" s="192"/>
      <c r="AC93" s="193"/>
    </row>
    <row r="94" spans="1:29" x14ac:dyDescent="0.25">
      <c r="A94" s="4"/>
      <c r="B94" s="9"/>
      <c r="C94" s="40"/>
      <c r="D94" s="3"/>
      <c r="E94" s="9"/>
      <c r="F94" s="44"/>
      <c r="G94" s="60" t="e">
        <f t="shared" si="28"/>
        <v>#N/A</v>
      </c>
      <c r="H94" s="4"/>
      <c r="I94" s="9"/>
      <c r="J94" s="40"/>
      <c r="K94" s="3"/>
      <c r="L94" s="9"/>
      <c r="M94" s="44"/>
      <c r="N94" s="25" t="e">
        <f t="shared" si="29"/>
        <v>#N/A</v>
      </c>
      <c r="O94" s="66"/>
      <c r="P94" s="70"/>
      <c r="Q94" s="62" t="str">
        <f t="shared" si="34"/>
        <v/>
      </c>
      <c r="R94" s="63" t="str">
        <f t="shared" si="35"/>
        <v/>
      </c>
      <c r="S94" s="2"/>
      <c r="T94" s="64">
        <f t="shared" si="46"/>
        <v>0</v>
      </c>
      <c r="U94" s="65">
        <f t="shared" si="48"/>
        <v>0</v>
      </c>
      <c r="W94" s="194"/>
      <c r="X94" s="195"/>
      <c r="Y94" s="195"/>
      <c r="Z94" s="196"/>
      <c r="AA94" s="196"/>
      <c r="AB94" s="192"/>
      <c r="AC94" s="193"/>
    </row>
    <row r="95" spans="1:29" x14ac:dyDescent="0.25">
      <c r="A95" s="4"/>
      <c r="B95" s="9"/>
      <c r="C95" s="40"/>
      <c r="D95" s="3"/>
      <c r="E95" s="9"/>
      <c r="F95" s="44"/>
      <c r="G95" s="60" t="e">
        <f t="shared" si="28"/>
        <v>#N/A</v>
      </c>
      <c r="H95" s="4"/>
      <c r="I95" s="9"/>
      <c r="J95" s="40"/>
      <c r="K95" s="3"/>
      <c r="L95" s="9"/>
      <c r="M95" s="44"/>
      <c r="N95" s="25" t="e">
        <f t="shared" si="29"/>
        <v>#N/A</v>
      </c>
      <c r="O95" s="66"/>
      <c r="P95" s="70"/>
      <c r="Q95" s="62" t="str">
        <f t="shared" si="34"/>
        <v/>
      </c>
      <c r="R95" s="63" t="str">
        <f t="shared" si="35"/>
        <v/>
      </c>
      <c r="S95" s="2"/>
      <c r="T95" s="64">
        <f t="shared" si="46"/>
        <v>0</v>
      </c>
      <c r="U95" s="65">
        <f t="shared" si="48"/>
        <v>0</v>
      </c>
      <c r="W95" s="194"/>
      <c r="X95" s="195"/>
      <c r="Y95" s="195"/>
      <c r="Z95" s="196"/>
      <c r="AA95" s="196"/>
      <c r="AB95" s="192"/>
      <c r="AC95" s="193"/>
    </row>
    <row r="96" spans="1:29" x14ac:dyDescent="0.25">
      <c r="A96" s="4"/>
      <c r="B96" s="9"/>
      <c r="C96" s="40"/>
      <c r="D96" s="3"/>
      <c r="E96" s="9"/>
      <c r="F96" s="44"/>
      <c r="G96" s="60" t="e">
        <f t="shared" si="28"/>
        <v>#N/A</v>
      </c>
      <c r="H96" s="4"/>
      <c r="I96" s="9"/>
      <c r="J96" s="40"/>
      <c r="K96" s="3"/>
      <c r="L96" s="9"/>
      <c r="M96" s="44"/>
      <c r="N96" s="25" t="e">
        <f t="shared" si="29"/>
        <v>#N/A</v>
      </c>
      <c r="O96" s="66"/>
      <c r="P96" s="70"/>
      <c r="Q96" s="62" t="str">
        <f t="shared" si="34"/>
        <v/>
      </c>
      <c r="R96" s="63" t="str">
        <f t="shared" si="35"/>
        <v/>
      </c>
      <c r="S96" s="2"/>
      <c r="T96" s="64">
        <f t="shared" si="46"/>
        <v>0</v>
      </c>
      <c r="U96" s="65">
        <f t="shared" si="48"/>
        <v>0</v>
      </c>
      <c r="W96" s="194"/>
      <c r="X96" s="195"/>
      <c r="Y96" s="195"/>
      <c r="Z96" s="196"/>
      <c r="AA96" s="196"/>
      <c r="AB96" s="192"/>
      <c r="AC96" s="193"/>
    </row>
    <row r="97" spans="1:29" x14ac:dyDescent="0.25">
      <c r="A97" s="4"/>
      <c r="B97" s="9"/>
      <c r="C97" s="40"/>
      <c r="D97" s="3"/>
      <c r="E97" s="9"/>
      <c r="F97" s="44"/>
      <c r="G97" s="60" t="e">
        <f t="shared" si="28"/>
        <v>#N/A</v>
      </c>
      <c r="H97" s="4"/>
      <c r="I97" s="9"/>
      <c r="J97" s="40"/>
      <c r="K97" s="3"/>
      <c r="L97" s="9"/>
      <c r="M97" s="44"/>
      <c r="N97" s="25" t="e">
        <f t="shared" si="29"/>
        <v>#N/A</v>
      </c>
      <c r="O97" s="66"/>
      <c r="P97" s="70"/>
      <c r="Q97" s="62" t="str">
        <f t="shared" si="34"/>
        <v/>
      </c>
      <c r="R97" s="63" t="str">
        <f t="shared" si="35"/>
        <v/>
      </c>
      <c r="S97" s="2"/>
      <c r="T97" s="64">
        <f t="shared" si="46"/>
        <v>0</v>
      </c>
      <c r="U97" s="65">
        <f t="shared" si="48"/>
        <v>0</v>
      </c>
      <c r="W97" s="194"/>
      <c r="X97" s="195"/>
      <c r="Y97" s="195"/>
      <c r="Z97" s="196"/>
      <c r="AA97" s="196"/>
      <c r="AB97" s="192"/>
      <c r="AC97" s="193"/>
    </row>
    <row r="98" spans="1:29" x14ac:dyDescent="0.25">
      <c r="A98" s="4"/>
      <c r="B98" s="9"/>
      <c r="C98" s="40"/>
      <c r="D98" s="3"/>
      <c r="E98" s="9"/>
      <c r="F98" s="44"/>
      <c r="G98" s="60" t="e">
        <f t="shared" si="28"/>
        <v>#N/A</v>
      </c>
      <c r="H98" s="4"/>
      <c r="I98" s="9"/>
      <c r="J98" s="40"/>
      <c r="K98" s="3"/>
      <c r="L98" s="9"/>
      <c r="M98" s="44"/>
      <c r="N98" s="25" t="e">
        <f t="shared" si="29"/>
        <v>#N/A</v>
      </c>
      <c r="O98" s="66"/>
      <c r="P98" s="70"/>
      <c r="Q98" s="62" t="str">
        <f t="shared" si="34"/>
        <v/>
      </c>
      <c r="R98" s="63" t="str">
        <f t="shared" si="35"/>
        <v/>
      </c>
      <c r="S98" s="2"/>
      <c r="T98" s="64">
        <f t="shared" si="46"/>
        <v>0</v>
      </c>
      <c r="U98" s="65">
        <f t="shared" si="48"/>
        <v>0</v>
      </c>
      <c r="W98" s="194"/>
      <c r="X98" s="195"/>
      <c r="Y98" s="195"/>
      <c r="Z98" s="196"/>
      <c r="AA98" s="196"/>
      <c r="AB98" s="192"/>
      <c r="AC98" s="193"/>
    </row>
    <row r="99" spans="1:29" ht="15.75" thickBot="1" x14ac:dyDescent="0.3">
      <c r="A99" s="4"/>
      <c r="B99" s="9"/>
      <c r="C99" s="40"/>
      <c r="D99" s="3"/>
      <c r="E99" s="9"/>
      <c r="F99" s="44"/>
      <c r="G99" s="60" t="e">
        <f t="shared" si="28"/>
        <v>#N/A</v>
      </c>
      <c r="H99" s="4"/>
      <c r="I99" s="9"/>
      <c r="J99" s="40"/>
      <c r="K99" s="3"/>
      <c r="L99" s="9"/>
      <c r="M99" s="44"/>
      <c r="N99" s="25" t="e">
        <f t="shared" si="29"/>
        <v>#N/A</v>
      </c>
      <c r="O99" s="66"/>
      <c r="P99" s="70"/>
      <c r="Q99" s="62" t="str">
        <f t="shared" si="34"/>
        <v/>
      </c>
      <c r="R99" s="63" t="str">
        <f t="shared" si="35"/>
        <v/>
      </c>
      <c r="S99" s="2"/>
      <c r="T99" s="64">
        <f t="shared" si="46"/>
        <v>0</v>
      </c>
      <c r="U99" s="65">
        <f t="shared" si="48"/>
        <v>0</v>
      </c>
      <c r="W99" s="194"/>
      <c r="X99" s="195"/>
      <c r="Y99" s="195"/>
      <c r="Z99" s="196"/>
      <c r="AA99" s="196"/>
      <c r="AB99" s="192"/>
      <c r="AC99" s="193"/>
    </row>
    <row r="100" spans="1:29" ht="15.75" thickBot="1" x14ac:dyDescent="0.3">
      <c r="A100" s="41"/>
      <c r="B100" s="79"/>
      <c r="C100" s="42" t="s">
        <v>7</v>
      </c>
      <c r="D100" s="51">
        <f>SUM(D55:D99)</f>
        <v>0</v>
      </c>
      <c r="E100" s="76"/>
      <c r="F100" s="77"/>
      <c r="G100" s="47"/>
      <c r="H100" s="41"/>
      <c r="I100" s="79"/>
      <c r="J100" s="42" t="s">
        <v>7</v>
      </c>
      <c r="K100" s="51">
        <f>SUM(K55:K99)</f>
        <v>0</v>
      </c>
      <c r="L100" s="74"/>
      <c r="M100" s="77"/>
      <c r="N100" s="98"/>
      <c r="O100" s="71"/>
      <c r="P100" s="69"/>
      <c r="Q100" s="69"/>
      <c r="R100" s="27" t="s">
        <v>7</v>
      </c>
      <c r="S100" s="28">
        <f>SUM(S55:S99)</f>
        <v>0</v>
      </c>
      <c r="T100" s="28">
        <f>SUM(T55:T99)</f>
        <v>0</v>
      </c>
      <c r="U100" s="29">
        <f>S100-T100</f>
        <v>0</v>
      </c>
      <c r="W100" s="223"/>
      <c r="X100" s="224"/>
      <c r="Y100" s="224"/>
      <c r="Z100" s="225"/>
      <c r="AA100" s="225"/>
      <c r="AB100" s="226"/>
      <c r="AC100" s="227"/>
    </row>
    <row r="101" spans="1:29" ht="19.5" thickBot="1" x14ac:dyDescent="0.3">
      <c r="A101" s="185" t="s">
        <v>93</v>
      </c>
      <c r="B101" s="185"/>
      <c r="C101" s="185"/>
      <c r="D101" s="185"/>
      <c r="E101" s="185"/>
      <c r="F101" s="185"/>
      <c r="G101" s="185"/>
      <c r="H101" s="185"/>
      <c r="I101" s="185"/>
      <c r="J101" s="185"/>
      <c r="K101" s="185"/>
      <c r="L101" s="185"/>
      <c r="M101" s="185"/>
      <c r="N101" s="33"/>
      <c r="O101" s="33"/>
      <c r="P101" s="33"/>
      <c r="Q101" s="33"/>
      <c r="R101" s="33"/>
      <c r="S101" s="33"/>
      <c r="T101" s="33"/>
      <c r="U101" s="33"/>
      <c r="V101" s="33"/>
      <c r="W101" s="13"/>
      <c r="X101" s="13"/>
      <c r="Y101" s="13"/>
      <c r="Z101" s="10"/>
      <c r="AA101" s="10"/>
      <c r="AB101" s="151"/>
      <c r="AC101" s="151"/>
    </row>
    <row r="102" spans="1:29" ht="15.75" customHeight="1" thickBot="1" x14ac:dyDescent="0.3">
      <c r="N102" s="10"/>
      <c r="O102" s="197" t="s">
        <v>21</v>
      </c>
      <c r="P102" s="198"/>
      <c r="Q102" s="198"/>
      <c r="R102" s="198"/>
      <c r="S102" s="198"/>
      <c r="T102" s="198"/>
      <c r="U102" s="198"/>
      <c r="V102" s="198"/>
      <c r="W102" s="198"/>
      <c r="X102" s="198"/>
      <c r="Y102" s="198"/>
      <c r="Z102" s="198"/>
      <c r="AA102" s="198"/>
      <c r="AB102" s="198"/>
      <c r="AC102" s="199"/>
    </row>
    <row r="103" spans="1:29" ht="16.5" customHeight="1" thickBot="1" x14ac:dyDescent="0.3">
      <c r="A103" s="186" t="s">
        <v>824</v>
      </c>
      <c r="B103" s="187"/>
      <c r="C103" s="187"/>
      <c r="D103" s="187"/>
      <c r="E103" s="187"/>
      <c r="F103" s="188"/>
      <c r="G103" s="10"/>
      <c r="H103" s="186" t="s">
        <v>92</v>
      </c>
      <c r="I103" s="187"/>
      <c r="J103" s="187"/>
      <c r="K103" s="187"/>
      <c r="L103" s="187"/>
      <c r="M103" s="188"/>
      <c r="N103" s="10"/>
      <c r="O103" s="200"/>
      <c r="P103" s="201"/>
      <c r="Q103" s="201"/>
      <c r="R103" s="201"/>
      <c r="S103" s="201"/>
      <c r="T103" s="201"/>
      <c r="U103" s="201"/>
      <c r="V103" s="201"/>
      <c r="W103" s="201"/>
      <c r="X103" s="201"/>
      <c r="Y103" s="201"/>
      <c r="Z103" s="201"/>
      <c r="AA103" s="201"/>
      <c r="AB103" s="201"/>
      <c r="AC103" s="202"/>
    </row>
    <row r="104" spans="1:29" ht="15.75" customHeight="1" thickBot="1" x14ac:dyDescent="0.3">
      <c r="A104" s="23"/>
      <c r="B104" s="19" t="s">
        <v>124</v>
      </c>
      <c r="C104" s="18" t="s">
        <v>6</v>
      </c>
      <c r="D104" s="19" t="s">
        <v>14</v>
      </c>
      <c r="E104" s="19" t="s">
        <v>12</v>
      </c>
      <c r="F104" s="20" t="s">
        <v>1</v>
      </c>
      <c r="G104" s="19" t="s">
        <v>13</v>
      </c>
      <c r="H104" s="78"/>
      <c r="I104" s="19" t="s">
        <v>124</v>
      </c>
      <c r="J104" s="18" t="s">
        <v>6</v>
      </c>
      <c r="K104" s="19" t="s">
        <v>14</v>
      </c>
      <c r="L104" s="19" t="s">
        <v>12</v>
      </c>
      <c r="M104" s="20" t="s">
        <v>1</v>
      </c>
      <c r="N104" s="19" t="s">
        <v>13</v>
      </c>
      <c r="O104" s="133"/>
      <c r="P104" s="134"/>
      <c r="Q104" s="134"/>
      <c r="R104" s="134"/>
      <c r="S104" s="134"/>
      <c r="T104" s="134"/>
      <c r="U104" s="134"/>
      <c r="V104" s="134"/>
      <c r="W104" s="134"/>
      <c r="X104" s="134"/>
      <c r="Y104" s="135" t="s">
        <v>820</v>
      </c>
      <c r="Z104" s="203" t="s">
        <v>821</v>
      </c>
      <c r="AA104" s="203"/>
      <c r="AB104" s="203" t="s">
        <v>822</v>
      </c>
      <c r="AC104" s="204"/>
    </row>
    <row r="105" spans="1:29" ht="15" customHeight="1" x14ac:dyDescent="0.25">
      <c r="A105" s="4"/>
      <c r="B105" s="9"/>
      <c r="C105" s="40"/>
      <c r="D105" s="3"/>
      <c r="E105" s="9"/>
      <c r="F105" s="67" t="str">
        <f t="shared" ref="F105:F118" si="49">IFERROR(VLOOKUP(E105,DESCRIPTIONS,3), "")</f>
        <v/>
      </c>
      <c r="G105" s="60" t="e">
        <f t="shared" ref="G105:G118" si="50">VLOOKUP(E105,DESCRIPTIONS,5)</f>
        <v>#N/A</v>
      </c>
      <c r="H105" s="5"/>
      <c r="I105" s="9"/>
      <c r="J105" s="40"/>
      <c r="K105" s="3"/>
      <c r="L105" s="9"/>
      <c r="M105" s="44"/>
      <c r="N105" s="60" t="e">
        <f t="shared" ref="N105:N122" si="51">VLOOKUP(L105,DESCRIPTIONS,5)</f>
        <v>#N/A</v>
      </c>
      <c r="O105" s="138"/>
      <c r="P105" s="222" t="s">
        <v>817</v>
      </c>
      <c r="Q105" s="222"/>
      <c r="R105" s="222"/>
      <c r="S105" s="222"/>
      <c r="T105" s="222"/>
      <c r="U105" s="222"/>
      <c r="V105" s="139"/>
      <c r="W105" s="139"/>
      <c r="X105" s="228"/>
      <c r="Y105" s="229"/>
      <c r="Z105" s="215">
        <f>SUMIF($G$7:$G$49,10,$D$7:$D$49)+SUMIF($N$7:$N$49,10,$K$7:$K$49)+SUMIF($G$55:$G$99,10,$D$55:$D$99)+SUMIF($G$105:$G$117,10,$D$105:$D$117)+SUMIF($N$105:$N$121,10,$K$105:$K$121)+SUMIF($G$122:$G$149,10,$D$122:$D$149)+SUMIF($N$126:$N$149,10,$K$126:$K$149)+SUMIF($N$55:$N$99,10,$K$55:$K$99)</f>
        <v>0</v>
      </c>
      <c r="AA105" s="215"/>
      <c r="AB105" s="215">
        <f>Y105-Z105</f>
        <v>0</v>
      </c>
      <c r="AC105" s="216"/>
    </row>
    <row r="106" spans="1:29" ht="15" customHeight="1" x14ac:dyDescent="0.25">
      <c r="A106" s="4"/>
      <c r="B106" s="9"/>
      <c r="C106" s="40"/>
      <c r="D106" s="3"/>
      <c r="E106" s="9"/>
      <c r="F106" s="67" t="str">
        <f t="shared" si="49"/>
        <v/>
      </c>
      <c r="G106" s="60" t="e">
        <f t="shared" si="50"/>
        <v>#N/A</v>
      </c>
      <c r="H106" s="5"/>
      <c r="I106" s="9"/>
      <c r="J106" s="40"/>
      <c r="K106" s="3"/>
      <c r="L106" s="9"/>
      <c r="M106" s="44"/>
      <c r="N106" s="60" t="e">
        <f t="shared" si="51"/>
        <v>#N/A</v>
      </c>
      <c r="O106" s="138"/>
      <c r="P106" s="213"/>
      <c r="Q106" s="213"/>
      <c r="R106" s="213"/>
      <c r="S106" s="213"/>
      <c r="T106" s="213"/>
      <c r="U106" s="213"/>
      <c r="V106" s="139"/>
      <c r="W106" s="139"/>
      <c r="X106" s="228"/>
      <c r="Y106" s="214"/>
      <c r="Z106" s="215"/>
      <c r="AA106" s="215"/>
      <c r="AB106" s="215"/>
      <c r="AC106" s="216"/>
    </row>
    <row r="107" spans="1:29" ht="15" customHeight="1" x14ac:dyDescent="0.25">
      <c r="A107" s="4"/>
      <c r="B107" s="9"/>
      <c r="C107" s="40"/>
      <c r="D107" s="3"/>
      <c r="E107" s="9"/>
      <c r="F107" s="67" t="str">
        <f t="shared" si="49"/>
        <v/>
      </c>
      <c r="G107" s="60" t="e">
        <f t="shared" si="50"/>
        <v>#N/A</v>
      </c>
      <c r="H107" s="5"/>
      <c r="I107" s="9"/>
      <c r="J107" s="40"/>
      <c r="K107" s="3"/>
      <c r="L107" s="9"/>
      <c r="M107" s="44"/>
      <c r="N107" s="60" t="e">
        <f t="shared" si="51"/>
        <v>#N/A</v>
      </c>
      <c r="O107" s="138"/>
      <c r="P107" s="213" t="s">
        <v>818</v>
      </c>
      <c r="Q107" s="213"/>
      <c r="R107" s="213"/>
      <c r="S107" s="213"/>
      <c r="T107" s="213"/>
      <c r="U107" s="213"/>
      <c r="V107" s="140"/>
      <c r="W107" s="140"/>
      <c r="X107" s="228"/>
      <c r="Y107" s="214"/>
      <c r="Z107" s="215">
        <f>SUMIF($G$7:$G$49,15,$D$7:$D$49)+SUMIF($N$7:$N$49,15,$K$7:$K$49)+SUMIF($G$55:$G$99,15,$D$55:$D$99)+SUMIF($G$105:$G$117,15,$D$105:$D$117)+SUMIF($N$105:$N$121,15,$K$105:$K$121)+SUMIF($G$122:$G$149,15,$D$122:$D$149)+SUMIF($N$126:$N$149,15,$K$126:$K$149)+SUMIF($N$55:$N$99,15,$K$55:$K$99)</f>
        <v>0</v>
      </c>
      <c r="AA107" s="215"/>
      <c r="AB107" s="215">
        <f t="shared" ref="AB107" si="52">Y107-Z107</f>
        <v>0</v>
      </c>
      <c r="AC107" s="216"/>
    </row>
    <row r="108" spans="1:29" ht="15" customHeight="1" x14ac:dyDescent="0.25">
      <c r="A108" s="4"/>
      <c r="B108" s="9"/>
      <c r="C108" s="40"/>
      <c r="D108" s="3"/>
      <c r="E108" s="9"/>
      <c r="F108" s="67" t="str">
        <f t="shared" si="49"/>
        <v/>
      </c>
      <c r="G108" s="60" t="e">
        <f t="shared" si="50"/>
        <v>#N/A</v>
      </c>
      <c r="H108" s="5"/>
      <c r="I108" s="9"/>
      <c r="J108" s="40"/>
      <c r="K108" s="3"/>
      <c r="L108" s="9"/>
      <c r="M108" s="44"/>
      <c r="N108" s="60" t="e">
        <f t="shared" si="51"/>
        <v>#N/A</v>
      </c>
      <c r="O108" s="138"/>
      <c r="P108" s="213"/>
      <c r="Q108" s="213"/>
      <c r="R108" s="213"/>
      <c r="S108" s="213"/>
      <c r="T108" s="213"/>
      <c r="U108" s="213"/>
      <c r="V108" s="140"/>
      <c r="W108" s="140"/>
      <c r="X108" s="228"/>
      <c r="Y108" s="214"/>
      <c r="Z108" s="215"/>
      <c r="AA108" s="215"/>
      <c r="AB108" s="215"/>
      <c r="AC108" s="216"/>
    </row>
    <row r="109" spans="1:29" ht="15" customHeight="1" x14ac:dyDescent="0.25">
      <c r="A109" s="4"/>
      <c r="B109" s="9"/>
      <c r="C109" s="40"/>
      <c r="D109" s="3"/>
      <c r="E109" s="9"/>
      <c r="F109" s="67" t="str">
        <f t="shared" si="49"/>
        <v/>
      </c>
      <c r="G109" s="60" t="e">
        <f t="shared" si="50"/>
        <v>#N/A</v>
      </c>
      <c r="H109" s="5"/>
      <c r="I109" s="9"/>
      <c r="J109" s="40"/>
      <c r="K109" s="3"/>
      <c r="L109" s="9"/>
      <c r="M109" s="44"/>
      <c r="N109" s="60" t="e">
        <f t="shared" si="51"/>
        <v>#N/A</v>
      </c>
      <c r="O109" s="138"/>
      <c r="P109" s="213" t="s">
        <v>19</v>
      </c>
      <c r="Q109" s="213"/>
      <c r="R109" s="213"/>
      <c r="S109" s="213"/>
      <c r="T109" s="213"/>
      <c r="U109" s="213"/>
      <c r="V109" s="213"/>
      <c r="W109" s="139"/>
      <c r="X109" s="228"/>
      <c r="Y109" s="214"/>
      <c r="Z109" s="215">
        <f>SUMIF($G$7:$G$49,20,$D$7:$D$49)+SUMIF($N$7:$N$49,20,$K$7:$K$49)+SUMIF($G$55:$G$99,20,$D$55:$D$99)+SUMIF($G$105:$G$117,20,$D$105:$D$117)+SUMIF($N$105:$N$121,20,$K$105:$K$121)+SUMIF($G$122:$G$149,20,$D$122:$D$149)+SUMIF($N$126:$N$149,20,$K$126:$K$149)+SUMIF($N$55:$N$99,20,$K$55:$K$99)</f>
        <v>0</v>
      </c>
      <c r="AA109" s="215"/>
      <c r="AB109" s="215">
        <f t="shared" ref="AB109" si="53">Y109-Z109</f>
        <v>0</v>
      </c>
      <c r="AC109" s="216"/>
    </row>
    <row r="110" spans="1:29" ht="15" customHeight="1" x14ac:dyDescent="0.25">
      <c r="A110" s="4"/>
      <c r="B110" s="9"/>
      <c r="C110" s="40"/>
      <c r="D110" s="3"/>
      <c r="E110" s="9"/>
      <c r="F110" s="67" t="str">
        <f t="shared" si="49"/>
        <v/>
      </c>
      <c r="G110" s="60" t="e">
        <f t="shared" si="50"/>
        <v>#N/A</v>
      </c>
      <c r="H110" s="5"/>
      <c r="I110" s="9"/>
      <c r="J110" s="40"/>
      <c r="K110" s="3"/>
      <c r="L110" s="9"/>
      <c r="M110" s="44"/>
      <c r="N110" s="60" t="e">
        <f t="shared" si="51"/>
        <v>#N/A</v>
      </c>
      <c r="O110" s="138"/>
      <c r="P110" s="213"/>
      <c r="Q110" s="213"/>
      <c r="R110" s="213"/>
      <c r="S110" s="213"/>
      <c r="T110" s="213"/>
      <c r="U110" s="213"/>
      <c r="V110" s="213"/>
      <c r="W110" s="139"/>
      <c r="X110" s="228"/>
      <c r="Y110" s="214"/>
      <c r="Z110" s="215"/>
      <c r="AA110" s="215"/>
      <c r="AB110" s="215"/>
      <c r="AC110" s="216"/>
    </row>
    <row r="111" spans="1:29" ht="15" customHeight="1" x14ac:dyDescent="0.25">
      <c r="A111" s="4"/>
      <c r="B111" s="9"/>
      <c r="C111" s="40"/>
      <c r="D111" s="3"/>
      <c r="E111" s="9"/>
      <c r="F111" s="67" t="str">
        <f t="shared" si="49"/>
        <v/>
      </c>
      <c r="G111" s="60" t="e">
        <f t="shared" si="50"/>
        <v>#N/A</v>
      </c>
      <c r="H111" s="5"/>
      <c r="I111" s="9"/>
      <c r="J111" s="40"/>
      <c r="K111" s="3"/>
      <c r="L111" s="9"/>
      <c r="M111" s="44"/>
      <c r="N111" s="60" t="e">
        <f t="shared" si="51"/>
        <v>#N/A</v>
      </c>
      <c r="O111" s="138"/>
      <c r="P111" s="213" t="s">
        <v>2</v>
      </c>
      <c r="Q111" s="213"/>
      <c r="R111" s="213"/>
      <c r="S111" s="213"/>
      <c r="T111" s="213"/>
      <c r="U111" s="213"/>
      <c r="V111" s="213"/>
      <c r="W111" s="139"/>
      <c r="X111" s="228"/>
      <c r="Y111" s="214"/>
      <c r="Z111" s="215">
        <f>SUMIF($G$7:$G$49,30,$D$7:$D$49)+SUMIF($N$7:$N$49,30,$K$7:$K$49)+SUMIF($G$55:$G$99,30,$D$55:$D$99)+SUMIF($G$105:$G$117,30,$D$105:$D$117)+SUMIF($N$105:$N$121,30,$K$105:$K$121)+SUMIF($G$122:$G$149,30,$D$122:$D$149)+SUMIF($N$126:$N$149,30,$K$126:$K$149)+SUMIF($N$55:$N$99,30,$K$55:$K$99)</f>
        <v>0</v>
      </c>
      <c r="AA111" s="215"/>
      <c r="AB111" s="215">
        <f t="shared" ref="AB111" si="54">Y111-Z111</f>
        <v>0</v>
      </c>
      <c r="AC111" s="216"/>
    </row>
    <row r="112" spans="1:29" ht="15" customHeight="1" x14ac:dyDescent="0.25">
      <c r="A112" s="4"/>
      <c r="B112" s="9"/>
      <c r="C112" s="40"/>
      <c r="D112" s="3"/>
      <c r="E112" s="9"/>
      <c r="F112" s="67" t="str">
        <f t="shared" si="49"/>
        <v/>
      </c>
      <c r="G112" s="60" t="e">
        <f t="shared" si="50"/>
        <v>#N/A</v>
      </c>
      <c r="H112" s="5"/>
      <c r="I112" s="9"/>
      <c r="J112" s="40"/>
      <c r="K112" s="3"/>
      <c r="L112" s="9"/>
      <c r="M112" s="44"/>
      <c r="N112" s="60" t="e">
        <f t="shared" si="51"/>
        <v>#N/A</v>
      </c>
      <c r="O112" s="138"/>
      <c r="P112" s="213"/>
      <c r="Q112" s="213"/>
      <c r="R112" s="213"/>
      <c r="S112" s="213"/>
      <c r="T112" s="213"/>
      <c r="U112" s="213"/>
      <c r="V112" s="213"/>
      <c r="W112" s="139"/>
      <c r="X112" s="228"/>
      <c r="Y112" s="214"/>
      <c r="Z112" s="215"/>
      <c r="AA112" s="215"/>
      <c r="AB112" s="215"/>
      <c r="AC112" s="216"/>
    </row>
    <row r="113" spans="1:29" ht="15" customHeight="1" x14ac:dyDescent="0.25">
      <c r="A113" s="4"/>
      <c r="B113" s="9"/>
      <c r="C113" s="40"/>
      <c r="D113" s="3"/>
      <c r="E113" s="9"/>
      <c r="F113" s="67" t="str">
        <f t="shared" si="49"/>
        <v/>
      </c>
      <c r="G113" s="60" t="e">
        <f t="shared" si="50"/>
        <v>#N/A</v>
      </c>
      <c r="H113" s="5"/>
      <c r="I113" s="9"/>
      <c r="J113" s="40"/>
      <c r="K113" s="3"/>
      <c r="L113" s="9"/>
      <c r="M113" s="44"/>
      <c r="N113" s="60" t="e">
        <f t="shared" si="51"/>
        <v>#N/A</v>
      </c>
      <c r="O113" s="138"/>
      <c r="P113" s="213" t="s">
        <v>3</v>
      </c>
      <c r="Q113" s="213"/>
      <c r="R113" s="213"/>
      <c r="S113" s="213"/>
      <c r="T113" s="213"/>
      <c r="U113" s="213"/>
      <c r="V113" s="213"/>
      <c r="W113" s="213"/>
      <c r="X113" s="228"/>
      <c r="Y113" s="214"/>
      <c r="Z113" s="215">
        <f>SUMIF($G$7:$G$49,35,$D$7:$D$49)+SUMIF($N$7:$N$49,35,$K$7:$K$49)+SUMIF($G$55:$G$99,35,$D$55:$D$99)+SUMIF($G$105:$G$117,35,$D$105:$D$117)+SUMIF($N$105:$N$121,35,$K$105:$K$121)+SUMIF($G$122:$G$149,35,$D$122:$D$149)+SUMIF($N$126:$N$149,35,$K$126:$K$149)+SUMIF($N$55:$N$99,35,$K$55:$K$99)</f>
        <v>0</v>
      </c>
      <c r="AA113" s="215"/>
      <c r="AB113" s="215">
        <f t="shared" ref="AB113" si="55">Y113-Z113</f>
        <v>0</v>
      </c>
      <c r="AC113" s="216"/>
    </row>
    <row r="114" spans="1:29" ht="15" customHeight="1" x14ac:dyDescent="0.25">
      <c r="A114" s="4"/>
      <c r="B114" s="9"/>
      <c r="C114" s="40"/>
      <c r="D114" s="3"/>
      <c r="E114" s="9"/>
      <c r="F114" s="67" t="str">
        <f t="shared" si="49"/>
        <v/>
      </c>
      <c r="G114" s="60" t="e">
        <f t="shared" si="50"/>
        <v>#N/A</v>
      </c>
      <c r="H114" s="5"/>
      <c r="I114" s="9"/>
      <c r="J114" s="40"/>
      <c r="K114" s="3"/>
      <c r="L114" s="9"/>
      <c r="M114" s="44"/>
      <c r="N114" s="60" t="e">
        <f t="shared" si="51"/>
        <v>#N/A</v>
      </c>
      <c r="O114" s="138"/>
      <c r="P114" s="213"/>
      <c r="Q114" s="213"/>
      <c r="R114" s="213"/>
      <c r="S114" s="213"/>
      <c r="T114" s="213"/>
      <c r="U114" s="213"/>
      <c r="V114" s="213"/>
      <c r="W114" s="213"/>
      <c r="X114" s="228"/>
      <c r="Y114" s="214"/>
      <c r="Z114" s="215"/>
      <c r="AA114" s="215"/>
      <c r="AB114" s="215"/>
      <c r="AC114" s="216"/>
    </row>
    <row r="115" spans="1:29" ht="15" customHeight="1" x14ac:dyDescent="0.25">
      <c r="A115" s="4"/>
      <c r="B115" s="9"/>
      <c r="C115" s="40"/>
      <c r="D115" s="3"/>
      <c r="E115" s="9"/>
      <c r="F115" s="67" t="str">
        <f t="shared" si="49"/>
        <v/>
      </c>
      <c r="G115" s="60" t="e">
        <f t="shared" si="50"/>
        <v>#N/A</v>
      </c>
      <c r="H115" s="5"/>
      <c r="I115" s="9"/>
      <c r="J115" s="40"/>
      <c r="K115" s="3"/>
      <c r="L115" s="9"/>
      <c r="M115" s="44"/>
      <c r="N115" s="60" t="e">
        <f t="shared" si="51"/>
        <v>#N/A</v>
      </c>
      <c r="O115" s="138"/>
      <c r="P115" s="213" t="s">
        <v>823</v>
      </c>
      <c r="Q115" s="213"/>
      <c r="R115" s="213"/>
      <c r="S115" s="213"/>
      <c r="T115" s="213"/>
      <c r="U115" s="213"/>
      <c r="V115" s="213"/>
      <c r="W115" s="213"/>
      <c r="X115" s="228"/>
      <c r="Y115" s="214"/>
      <c r="Z115" s="215">
        <f>SUMIF($G$7:$G$49,40,$D$7:$D$49)+SUMIF($N$7:$N$49,40,$K$7:$K$49)+SUMIF($G$55:$G$99,40,$D$55:$D$99)+SUMIF($G$105:$G$117,40,$D$105:$D$117)+SUMIF($N$105:$N$121,40,$K$105:$K$121)+SUMIF($G$122:$G$149,40,$D$122:$D$149)+SUMIF($N$126:$N$149,40,$K$126:$K$149)+SUMIF($N$55:$N$99,40,$K$55:$K$99)</f>
        <v>0</v>
      </c>
      <c r="AA115" s="215"/>
      <c r="AB115" s="215">
        <f t="shared" ref="AB115" si="56">Y115-Z115</f>
        <v>0</v>
      </c>
      <c r="AC115" s="216"/>
    </row>
    <row r="116" spans="1:29" ht="15" customHeight="1" x14ac:dyDescent="0.25">
      <c r="A116" s="4"/>
      <c r="B116" s="9"/>
      <c r="C116" s="40"/>
      <c r="D116" s="3"/>
      <c r="E116" s="9"/>
      <c r="F116" s="67" t="str">
        <f t="shared" si="49"/>
        <v/>
      </c>
      <c r="G116" s="60" t="e">
        <f t="shared" si="50"/>
        <v>#N/A</v>
      </c>
      <c r="H116" s="5"/>
      <c r="I116" s="9"/>
      <c r="J116" s="40"/>
      <c r="K116" s="3"/>
      <c r="L116" s="9"/>
      <c r="M116" s="44"/>
      <c r="N116" s="60" t="e">
        <f t="shared" si="51"/>
        <v>#N/A</v>
      </c>
      <c r="O116" s="138"/>
      <c r="P116" s="213"/>
      <c r="Q116" s="213"/>
      <c r="R116" s="213"/>
      <c r="S116" s="213"/>
      <c r="T116" s="213"/>
      <c r="U116" s="213"/>
      <c r="V116" s="213"/>
      <c r="W116" s="213"/>
      <c r="X116" s="228"/>
      <c r="Y116" s="214"/>
      <c r="Z116" s="215"/>
      <c r="AA116" s="215"/>
      <c r="AB116" s="215"/>
      <c r="AC116" s="216"/>
    </row>
    <row r="117" spans="1:29" ht="15.75" customHeight="1" thickBot="1" x14ac:dyDescent="0.3">
      <c r="A117" s="4"/>
      <c r="B117" s="9"/>
      <c r="C117" s="40"/>
      <c r="D117" s="3"/>
      <c r="E117" s="9"/>
      <c r="F117" s="67" t="str">
        <f t="shared" si="49"/>
        <v/>
      </c>
      <c r="G117" s="60" t="e">
        <f t="shared" si="50"/>
        <v>#N/A</v>
      </c>
      <c r="H117" s="5"/>
      <c r="I117" s="9"/>
      <c r="J117" s="40"/>
      <c r="K117" s="3"/>
      <c r="L117" s="9"/>
      <c r="M117" s="44"/>
      <c r="N117" s="60" t="e">
        <f t="shared" si="51"/>
        <v>#N/A</v>
      </c>
      <c r="O117" s="138"/>
      <c r="P117" s="213" t="s">
        <v>4</v>
      </c>
      <c r="Q117" s="213"/>
      <c r="R117" s="213"/>
      <c r="S117" s="213"/>
      <c r="T117" s="213"/>
      <c r="U117" s="213"/>
      <c r="V117" s="139"/>
      <c r="W117" s="139"/>
      <c r="X117" s="228"/>
      <c r="Y117" s="214"/>
      <c r="Z117" s="215">
        <f>SUMIF($G$7:$G$49,50,$D$7:$D$49)+SUMIF($N$7:$N$49,50,$K$7:$K$49)+SUMIF($G$55:$G$99,50,$D$55:$D$99)+SUMIF($G$105:$G$117,50,$D$105:$D$117)+SUMIF($N$105:$N$121,50,$K$105:$K$121)+SUMIF($G$122:$G$149,50,$D$122:$D$149)+SUMIF($N$126:$N$149,50,$K$126:$K$149)+SUMIF($N$55:$N$99,50,$K$55:$K$99)</f>
        <v>0</v>
      </c>
      <c r="AA117" s="215"/>
      <c r="AB117" s="215">
        <f t="shared" ref="AB117" si="57">Y117-Z117</f>
        <v>0</v>
      </c>
      <c r="AC117" s="216"/>
    </row>
    <row r="118" spans="1:29" ht="15.75" customHeight="1" thickBot="1" x14ac:dyDescent="0.3">
      <c r="A118" s="41"/>
      <c r="B118" s="79"/>
      <c r="C118" s="42" t="s">
        <v>7</v>
      </c>
      <c r="D118" s="51">
        <f>SUM(D105:D117)</f>
        <v>0</v>
      </c>
      <c r="E118" s="74"/>
      <c r="F118" s="80" t="str">
        <f t="shared" si="49"/>
        <v/>
      </c>
      <c r="G118" s="60" t="e">
        <f t="shared" si="50"/>
        <v>#N/A</v>
      </c>
      <c r="H118" s="5"/>
      <c r="I118" s="9"/>
      <c r="J118" s="40"/>
      <c r="K118" s="3"/>
      <c r="L118" s="9"/>
      <c r="M118" s="44"/>
      <c r="N118" s="60" t="e">
        <f t="shared" si="51"/>
        <v>#N/A</v>
      </c>
      <c r="O118" s="138"/>
      <c r="P118" s="213"/>
      <c r="Q118" s="213"/>
      <c r="R118" s="213"/>
      <c r="S118" s="213"/>
      <c r="T118" s="213"/>
      <c r="U118" s="213"/>
      <c r="V118" s="139"/>
      <c r="W118" s="139"/>
      <c r="X118" s="228"/>
      <c r="Y118" s="214"/>
      <c r="Z118" s="215"/>
      <c r="AA118" s="215"/>
      <c r="AB118" s="215"/>
      <c r="AC118" s="216"/>
    </row>
    <row r="119" spans="1:29" ht="24" thickBot="1" x14ac:dyDescent="0.3">
      <c r="H119" s="5"/>
      <c r="I119" s="9"/>
      <c r="J119" s="40"/>
      <c r="K119" s="3"/>
      <c r="L119" s="9"/>
      <c r="M119" s="44"/>
      <c r="N119" s="60" t="e">
        <f t="shared" si="51"/>
        <v>#N/A</v>
      </c>
      <c r="O119" s="138"/>
      <c r="P119" s="141"/>
      <c r="Q119" s="141"/>
      <c r="R119" s="141"/>
      <c r="S119" s="141"/>
      <c r="T119" s="141"/>
      <c r="U119" s="141"/>
      <c r="V119" s="141"/>
      <c r="W119" s="141"/>
      <c r="X119" s="142"/>
      <c r="Y119" s="146"/>
      <c r="Z119" s="147"/>
      <c r="AA119" s="147"/>
      <c r="AB119" s="147"/>
      <c r="AC119" s="148"/>
    </row>
    <row r="120" spans="1:29" ht="15" customHeight="1" thickBot="1" x14ac:dyDescent="0.3">
      <c r="A120" s="186" t="s">
        <v>123</v>
      </c>
      <c r="B120" s="187"/>
      <c r="C120" s="187"/>
      <c r="D120" s="187"/>
      <c r="E120" s="187"/>
      <c r="F120" s="188"/>
      <c r="H120" s="5"/>
      <c r="I120" s="9"/>
      <c r="J120" s="40"/>
      <c r="K120" s="3"/>
      <c r="L120" s="9"/>
      <c r="M120" s="44"/>
      <c r="N120" s="60" t="e">
        <f t="shared" si="51"/>
        <v>#N/A</v>
      </c>
      <c r="O120" s="138"/>
      <c r="P120" s="143"/>
      <c r="Q120" s="143"/>
      <c r="R120" s="143"/>
      <c r="S120" s="143"/>
      <c r="T120" s="205" t="s">
        <v>7</v>
      </c>
      <c r="U120" s="206"/>
      <c r="V120" s="206"/>
      <c r="W120" s="206"/>
      <c r="X120" s="206"/>
      <c r="Y120" s="209">
        <f>SUM(Y105:Y118)</f>
        <v>0</v>
      </c>
      <c r="Z120" s="209">
        <f>SUM(Z105:AA118)</f>
        <v>0</v>
      </c>
      <c r="AA120" s="209"/>
      <c r="AB120" s="209">
        <f>SUM(AB105:AC118)</f>
        <v>0</v>
      </c>
      <c r="AC120" s="211"/>
    </row>
    <row r="121" spans="1:29" ht="15" customHeight="1" thickBot="1" x14ac:dyDescent="0.3">
      <c r="A121" s="23"/>
      <c r="B121" s="19" t="s">
        <v>124</v>
      </c>
      <c r="C121" s="18" t="s">
        <v>6</v>
      </c>
      <c r="D121" s="19" t="s">
        <v>14</v>
      </c>
      <c r="E121" s="19" t="s">
        <v>12</v>
      </c>
      <c r="F121" s="20" t="s">
        <v>1</v>
      </c>
      <c r="G121" s="31" t="s">
        <v>13</v>
      </c>
      <c r="H121" s="5"/>
      <c r="I121" s="9"/>
      <c r="J121" s="40"/>
      <c r="K121" s="3"/>
      <c r="L121" s="9"/>
      <c r="M121" s="44"/>
      <c r="N121" s="60" t="e">
        <f t="shared" si="51"/>
        <v>#N/A</v>
      </c>
      <c r="O121" s="144"/>
      <c r="P121" s="145"/>
      <c r="Q121" s="145"/>
      <c r="R121" s="145"/>
      <c r="S121" s="145"/>
      <c r="T121" s="207"/>
      <c r="U121" s="208"/>
      <c r="V121" s="208"/>
      <c r="W121" s="208"/>
      <c r="X121" s="208"/>
      <c r="Y121" s="208"/>
      <c r="Z121" s="210"/>
      <c r="AA121" s="210"/>
      <c r="AB121" s="210"/>
      <c r="AC121" s="212"/>
    </row>
    <row r="122" spans="1:29" ht="15.75" thickBot="1" x14ac:dyDescent="0.3">
      <c r="A122" s="6"/>
      <c r="B122" s="136"/>
      <c r="C122" s="40"/>
      <c r="D122" s="3"/>
      <c r="E122" s="9"/>
      <c r="F122" s="44"/>
      <c r="G122" s="25" t="e">
        <f t="shared" ref="G122:G150" si="58">VLOOKUP(E122,DESCRIPTIONS,5)</f>
        <v>#N/A</v>
      </c>
      <c r="H122" s="79"/>
      <c r="I122" s="79"/>
      <c r="J122" s="42" t="s">
        <v>7</v>
      </c>
      <c r="K122" s="51">
        <f>SUM(K105:K121)</f>
        <v>0</v>
      </c>
      <c r="L122" s="74"/>
      <c r="M122" s="77"/>
      <c r="N122" s="60" t="e">
        <f t="shared" si="51"/>
        <v>#N/A</v>
      </c>
    </row>
    <row r="123" spans="1:29" ht="15.75" thickBot="1" x14ac:dyDescent="0.3">
      <c r="A123" s="6"/>
      <c r="B123" s="136"/>
      <c r="C123" s="40"/>
      <c r="D123" s="3"/>
      <c r="E123" s="9"/>
      <c r="F123" s="44"/>
      <c r="G123" s="25" t="e">
        <f t="shared" si="58"/>
        <v>#N/A</v>
      </c>
    </row>
    <row r="124" spans="1:29" ht="16.5" thickBot="1" x14ac:dyDescent="0.3">
      <c r="A124" s="6"/>
      <c r="B124" s="136"/>
      <c r="C124" s="40"/>
      <c r="D124" s="3"/>
      <c r="E124" s="9"/>
      <c r="F124" s="44"/>
      <c r="G124" s="25" t="e">
        <f t="shared" si="58"/>
        <v>#N/A</v>
      </c>
      <c r="H124" s="186" t="s">
        <v>4</v>
      </c>
      <c r="I124" s="187"/>
      <c r="J124" s="187"/>
      <c r="K124" s="187"/>
      <c r="L124" s="187"/>
      <c r="M124" s="188"/>
    </row>
    <row r="125" spans="1:29" ht="15.75" thickBot="1" x14ac:dyDescent="0.3">
      <c r="A125" s="6"/>
      <c r="B125" s="136"/>
      <c r="C125" s="40"/>
      <c r="D125" s="3"/>
      <c r="E125" s="9"/>
      <c r="F125" s="44"/>
      <c r="G125" s="25" t="e">
        <f t="shared" si="58"/>
        <v>#N/A</v>
      </c>
      <c r="H125" s="23"/>
      <c r="I125" s="19" t="s">
        <v>124</v>
      </c>
      <c r="J125" s="18" t="s">
        <v>6</v>
      </c>
      <c r="K125" s="19" t="s">
        <v>14</v>
      </c>
      <c r="L125" s="19" t="s">
        <v>12</v>
      </c>
      <c r="M125" s="20" t="s">
        <v>1</v>
      </c>
      <c r="N125" s="19" t="s">
        <v>13</v>
      </c>
    </row>
    <row r="126" spans="1:29" x14ac:dyDescent="0.25">
      <c r="A126" s="6"/>
      <c r="B126" s="136"/>
      <c r="C126" s="40"/>
      <c r="D126" s="3"/>
      <c r="E126" s="9"/>
      <c r="F126" s="44"/>
      <c r="G126" s="25" t="e">
        <f t="shared" si="58"/>
        <v>#N/A</v>
      </c>
      <c r="H126" s="6"/>
      <c r="I126" s="136"/>
      <c r="J126" s="40"/>
      <c r="K126" s="3"/>
      <c r="L126" s="9"/>
      <c r="M126" s="67" t="str">
        <f t="shared" ref="M126:M150" si="59">IFERROR(VLOOKUP(L126,DESCRIPTIONS,3), "")</f>
        <v/>
      </c>
      <c r="N126" s="60" t="e">
        <f t="shared" ref="N126:N150" si="60">VLOOKUP(L126,DESCRIPTIONS,5)</f>
        <v>#N/A</v>
      </c>
    </row>
    <row r="127" spans="1:29" x14ac:dyDescent="0.25">
      <c r="A127" s="6"/>
      <c r="B127" s="136"/>
      <c r="C127" s="40"/>
      <c r="D127" s="3"/>
      <c r="E127" s="9"/>
      <c r="F127" s="44"/>
      <c r="G127" s="25" t="e">
        <f t="shared" si="58"/>
        <v>#N/A</v>
      </c>
      <c r="H127" s="6"/>
      <c r="I127" s="136"/>
      <c r="J127" s="40"/>
      <c r="K127" s="3"/>
      <c r="L127" s="9"/>
      <c r="M127" s="67" t="str">
        <f t="shared" si="59"/>
        <v/>
      </c>
      <c r="N127" s="60" t="e">
        <f t="shared" si="60"/>
        <v>#N/A</v>
      </c>
    </row>
    <row r="128" spans="1:29" x14ac:dyDescent="0.25">
      <c r="A128" s="6"/>
      <c r="B128" s="136"/>
      <c r="C128" s="40"/>
      <c r="D128" s="3"/>
      <c r="E128" s="9"/>
      <c r="F128" s="44"/>
      <c r="G128" s="25" t="e">
        <f t="shared" si="58"/>
        <v>#N/A</v>
      </c>
      <c r="H128" s="6"/>
      <c r="I128" s="136"/>
      <c r="J128" s="40"/>
      <c r="K128" s="3"/>
      <c r="L128" s="9"/>
      <c r="M128" s="67" t="str">
        <f t="shared" si="59"/>
        <v/>
      </c>
      <c r="N128" s="60" t="e">
        <f t="shared" si="60"/>
        <v>#N/A</v>
      </c>
    </row>
    <row r="129" spans="1:14" x14ac:dyDescent="0.25">
      <c r="A129" s="6"/>
      <c r="B129" s="136"/>
      <c r="C129" s="40"/>
      <c r="D129" s="3"/>
      <c r="E129" s="9"/>
      <c r="F129" s="44"/>
      <c r="G129" s="25" t="e">
        <f t="shared" si="58"/>
        <v>#N/A</v>
      </c>
      <c r="H129" s="6"/>
      <c r="I129" s="136"/>
      <c r="J129" s="40"/>
      <c r="K129" s="3"/>
      <c r="L129" s="9"/>
      <c r="M129" s="67" t="str">
        <f t="shared" si="59"/>
        <v/>
      </c>
      <c r="N129" s="60" t="e">
        <f t="shared" si="60"/>
        <v>#N/A</v>
      </c>
    </row>
    <row r="130" spans="1:14" x14ac:dyDescent="0.25">
      <c r="A130" s="6"/>
      <c r="B130" s="136"/>
      <c r="C130" s="40"/>
      <c r="D130" s="3"/>
      <c r="E130" s="9"/>
      <c r="F130" s="44"/>
      <c r="G130" s="25" t="e">
        <f t="shared" si="58"/>
        <v>#N/A</v>
      </c>
      <c r="H130" s="6"/>
      <c r="I130" s="136"/>
      <c r="J130" s="40"/>
      <c r="K130" s="3"/>
      <c r="L130" s="9"/>
      <c r="M130" s="67" t="str">
        <f t="shared" si="59"/>
        <v/>
      </c>
      <c r="N130" s="60" t="e">
        <f t="shared" si="60"/>
        <v>#N/A</v>
      </c>
    </row>
    <row r="131" spans="1:14" x14ac:dyDescent="0.25">
      <c r="A131" s="6"/>
      <c r="B131" s="136"/>
      <c r="C131" s="40"/>
      <c r="D131" s="3"/>
      <c r="E131" s="9"/>
      <c r="F131" s="44"/>
      <c r="G131" s="25" t="e">
        <f t="shared" si="58"/>
        <v>#N/A</v>
      </c>
      <c r="H131" s="6"/>
      <c r="I131" s="136"/>
      <c r="J131" s="40"/>
      <c r="K131" s="3"/>
      <c r="L131" s="9"/>
      <c r="M131" s="67" t="str">
        <f t="shared" si="59"/>
        <v/>
      </c>
      <c r="N131" s="60" t="e">
        <f t="shared" si="60"/>
        <v>#N/A</v>
      </c>
    </row>
    <row r="132" spans="1:14" ht="15" customHeight="1" x14ac:dyDescent="0.25">
      <c r="A132" s="6"/>
      <c r="B132" s="136"/>
      <c r="C132" s="40"/>
      <c r="D132" s="3"/>
      <c r="E132" s="9"/>
      <c r="F132" s="44"/>
      <c r="G132" s="25" t="e">
        <f t="shared" si="58"/>
        <v>#N/A</v>
      </c>
      <c r="H132" s="6"/>
      <c r="I132" s="136"/>
      <c r="J132" s="40"/>
      <c r="K132" s="3"/>
      <c r="L132" s="9"/>
      <c r="M132" s="67" t="str">
        <f t="shared" si="59"/>
        <v/>
      </c>
      <c r="N132" s="60" t="e">
        <f t="shared" si="60"/>
        <v>#N/A</v>
      </c>
    </row>
    <row r="133" spans="1:14" ht="15" customHeight="1" x14ac:dyDescent="0.25">
      <c r="A133" s="6"/>
      <c r="B133" s="136"/>
      <c r="C133" s="40"/>
      <c r="D133" s="3"/>
      <c r="E133" s="9"/>
      <c r="F133" s="44"/>
      <c r="G133" s="25" t="e">
        <f t="shared" si="58"/>
        <v>#N/A</v>
      </c>
      <c r="H133" s="6"/>
      <c r="I133" s="136"/>
      <c r="J133" s="40"/>
      <c r="K133" s="3"/>
      <c r="L133" s="9"/>
      <c r="M133" s="67" t="str">
        <f t="shared" si="59"/>
        <v/>
      </c>
      <c r="N133" s="60" t="e">
        <f t="shared" si="60"/>
        <v>#N/A</v>
      </c>
    </row>
    <row r="134" spans="1:14" x14ac:dyDescent="0.25">
      <c r="A134" s="6"/>
      <c r="B134" s="136"/>
      <c r="C134" s="40"/>
      <c r="D134" s="3"/>
      <c r="E134" s="9"/>
      <c r="F134" s="44"/>
      <c r="G134" s="25" t="e">
        <f t="shared" si="58"/>
        <v>#N/A</v>
      </c>
      <c r="H134" s="6"/>
      <c r="I134" s="136"/>
      <c r="J134" s="40"/>
      <c r="K134" s="3"/>
      <c r="L134" s="9"/>
      <c r="M134" s="67" t="str">
        <f t="shared" si="59"/>
        <v/>
      </c>
      <c r="N134" s="60" t="e">
        <f t="shared" si="60"/>
        <v>#N/A</v>
      </c>
    </row>
    <row r="135" spans="1:14" x14ac:dyDescent="0.25">
      <c r="A135" s="6"/>
      <c r="B135" s="136"/>
      <c r="C135" s="40"/>
      <c r="D135" s="3"/>
      <c r="E135" s="9"/>
      <c r="F135" s="44"/>
      <c r="G135" s="25" t="e">
        <f t="shared" si="58"/>
        <v>#N/A</v>
      </c>
      <c r="H135" s="6"/>
      <c r="I135" s="136"/>
      <c r="J135" s="40"/>
      <c r="K135" s="3"/>
      <c r="L135" s="9"/>
      <c r="M135" s="67" t="str">
        <f t="shared" si="59"/>
        <v/>
      </c>
      <c r="N135" s="60" t="e">
        <f t="shared" si="60"/>
        <v>#N/A</v>
      </c>
    </row>
    <row r="136" spans="1:14" x14ac:dyDescent="0.25">
      <c r="A136" s="6"/>
      <c r="B136" s="136"/>
      <c r="C136" s="40"/>
      <c r="D136" s="3"/>
      <c r="E136" s="9"/>
      <c r="F136" s="44"/>
      <c r="G136" s="25" t="e">
        <f t="shared" si="58"/>
        <v>#N/A</v>
      </c>
      <c r="H136" s="6"/>
      <c r="I136" s="136"/>
      <c r="J136" s="40"/>
      <c r="K136" s="3"/>
      <c r="L136" s="9"/>
      <c r="M136" s="67" t="str">
        <f t="shared" si="59"/>
        <v/>
      </c>
      <c r="N136" s="60" t="e">
        <f t="shared" si="60"/>
        <v>#N/A</v>
      </c>
    </row>
    <row r="137" spans="1:14" x14ac:dyDescent="0.25">
      <c r="A137" s="6"/>
      <c r="B137" s="136"/>
      <c r="C137" s="40"/>
      <c r="D137" s="3"/>
      <c r="E137" s="9"/>
      <c r="F137" s="44"/>
      <c r="G137" s="25" t="e">
        <f t="shared" si="58"/>
        <v>#N/A</v>
      </c>
      <c r="H137" s="6"/>
      <c r="I137" s="136"/>
      <c r="J137" s="40"/>
      <c r="K137" s="3"/>
      <c r="L137" s="9"/>
      <c r="M137" s="67" t="str">
        <f t="shared" si="59"/>
        <v/>
      </c>
      <c r="N137" s="60" t="e">
        <f t="shared" si="60"/>
        <v>#N/A</v>
      </c>
    </row>
    <row r="138" spans="1:14" x14ac:dyDescent="0.25">
      <c r="A138" s="6"/>
      <c r="B138" s="136"/>
      <c r="C138" s="40"/>
      <c r="D138" s="3"/>
      <c r="E138" s="9"/>
      <c r="F138" s="44"/>
      <c r="G138" s="25" t="e">
        <f t="shared" si="58"/>
        <v>#N/A</v>
      </c>
      <c r="H138" s="6"/>
      <c r="I138" s="136"/>
      <c r="J138" s="40"/>
      <c r="K138" s="3"/>
      <c r="L138" s="9"/>
      <c r="M138" s="67" t="str">
        <f t="shared" si="59"/>
        <v/>
      </c>
      <c r="N138" s="60" t="e">
        <f t="shared" si="60"/>
        <v>#N/A</v>
      </c>
    </row>
    <row r="139" spans="1:14" x14ac:dyDescent="0.25">
      <c r="A139" s="6"/>
      <c r="B139" s="136"/>
      <c r="C139" s="40"/>
      <c r="D139" s="3"/>
      <c r="E139" s="9"/>
      <c r="F139" s="44"/>
      <c r="G139" s="25" t="e">
        <f t="shared" si="58"/>
        <v>#N/A</v>
      </c>
      <c r="H139" s="6"/>
      <c r="I139" s="136"/>
      <c r="J139" s="40"/>
      <c r="K139" s="3"/>
      <c r="L139" s="9"/>
      <c r="M139" s="67" t="str">
        <f t="shared" si="59"/>
        <v/>
      </c>
      <c r="N139" s="60" t="e">
        <f t="shared" si="60"/>
        <v>#N/A</v>
      </c>
    </row>
    <row r="140" spans="1:14" x14ac:dyDescent="0.25">
      <c r="A140" s="6"/>
      <c r="B140" s="136"/>
      <c r="C140" s="40"/>
      <c r="D140" s="3"/>
      <c r="E140" s="9"/>
      <c r="F140" s="44"/>
      <c r="G140" s="25" t="e">
        <f t="shared" si="58"/>
        <v>#N/A</v>
      </c>
      <c r="H140" s="6"/>
      <c r="I140" s="136"/>
      <c r="J140" s="40"/>
      <c r="K140" s="3"/>
      <c r="L140" s="9"/>
      <c r="M140" s="67" t="str">
        <f t="shared" si="59"/>
        <v/>
      </c>
      <c r="N140" s="60" t="e">
        <f t="shared" si="60"/>
        <v>#N/A</v>
      </c>
    </row>
    <row r="141" spans="1:14" x14ac:dyDescent="0.25">
      <c r="A141" s="6"/>
      <c r="B141" s="136"/>
      <c r="C141" s="40"/>
      <c r="D141" s="3"/>
      <c r="E141" s="9"/>
      <c r="F141" s="44"/>
      <c r="G141" s="25" t="e">
        <f t="shared" si="58"/>
        <v>#N/A</v>
      </c>
      <c r="H141" s="6"/>
      <c r="I141" s="136"/>
      <c r="J141" s="40"/>
      <c r="K141" s="3"/>
      <c r="L141" s="9"/>
      <c r="M141" s="67" t="str">
        <f t="shared" si="59"/>
        <v/>
      </c>
      <c r="N141" s="60" t="e">
        <f t="shared" si="60"/>
        <v>#N/A</v>
      </c>
    </row>
    <row r="142" spans="1:14" x14ac:dyDescent="0.25">
      <c r="A142" s="6"/>
      <c r="B142" s="136"/>
      <c r="C142" s="40"/>
      <c r="D142" s="3"/>
      <c r="E142" s="9"/>
      <c r="F142" s="44"/>
      <c r="G142" s="25" t="e">
        <f t="shared" si="58"/>
        <v>#N/A</v>
      </c>
      <c r="H142" s="6"/>
      <c r="I142" s="136"/>
      <c r="J142" s="40"/>
      <c r="K142" s="3"/>
      <c r="L142" s="9"/>
      <c r="M142" s="67" t="str">
        <f t="shared" si="59"/>
        <v/>
      </c>
      <c r="N142" s="60" t="e">
        <f t="shared" si="60"/>
        <v>#N/A</v>
      </c>
    </row>
    <row r="143" spans="1:14" x14ac:dyDescent="0.25">
      <c r="A143" s="6"/>
      <c r="B143" s="136"/>
      <c r="C143" s="40"/>
      <c r="D143" s="3"/>
      <c r="E143" s="9"/>
      <c r="F143" s="44"/>
      <c r="G143" s="25" t="e">
        <f t="shared" si="58"/>
        <v>#N/A</v>
      </c>
      <c r="H143" s="6"/>
      <c r="I143" s="136"/>
      <c r="J143" s="40"/>
      <c r="K143" s="3"/>
      <c r="L143" s="9"/>
      <c r="M143" s="67" t="str">
        <f t="shared" si="59"/>
        <v/>
      </c>
      <c r="N143" s="60" t="e">
        <f t="shared" si="60"/>
        <v>#N/A</v>
      </c>
    </row>
    <row r="144" spans="1:14" x14ac:dyDescent="0.25">
      <c r="A144" s="6"/>
      <c r="B144" s="136"/>
      <c r="C144" s="40"/>
      <c r="D144" s="3"/>
      <c r="E144" s="9"/>
      <c r="F144" s="44"/>
      <c r="G144" s="25" t="e">
        <f t="shared" si="58"/>
        <v>#N/A</v>
      </c>
      <c r="H144" s="6"/>
      <c r="I144" s="136"/>
      <c r="J144" s="40"/>
      <c r="K144" s="3"/>
      <c r="L144" s="9"/>
      <c r="M144" s="67" t="str">
        <f t="shared" si="59"/>
        <v/>
      </c>
      <c r="N144" s="60" t="e">
        <f t="shared" si="60"/>
        <v>#N/A</v>
      </c>
    </row>
    <row r="145" spans="1:14" x14ac:dyDescent="0.25">
      <c r="A145" s="6"/>
      <c r="B145" s="136"/>
      <c r="C145" s="40"/>
      <c r="D145" s="3"/>
      <c r="E145" s="9"/>
      <c r="F145" s="44"/>
      <c r="G145" s="25" t="e">
        <f t="shared" si="58"/>
        <v>#N/A</v>
      </c>
      <c r="H145" s="6"/>
      <c r="I145" s="136"/>
      <c r="J145" s="40"/>
      <c r="K145" s="3"/>
      <c r="L145" s="9"/>
      <c r="M145" s="67" t="str">
        <f t="shared" si="59"/>
        <v/>
      </c>
      <c r="N145" s="60" t="e">
        <f t="shared" si="60"/>
        <v>#N/A</v>
      </c>
    </row>
    <row r="146" spans="1:14" ht="16.5" customHeight="1" x14ac:dyDescent="0.25">
      <c r="A146" s="6"/>
      <c r="B146" s="136"/>
      <c r="C146" s="40"/>
      <c r="D146" s="3"/>
      <c r="E146" s="9"/>
      <c r="F146" s="44"/>
      <c r="G146" s="25" t="e">
        <f t="shared" si="58"/>
        <v>#N/A</v>
      </c>
      <c r="H146" s="6"/>
      <c r="I146" s="136"/>
      <c r="J146" s="40"/>
      <c r="K146" s="3"/>
      <c r="L146" s="9"/>
      <c r="M146" s="67" t="str">
        <f t="shared" si="59"/>
        <v/>
      </c>
      <c r="N146" s="60" t="e">
        <f t="shared" si="60"/>
        <v>#N/A</v>
      </c>
    </row>
    <row r="147" spans="1:14" x14ac:dyDescent="0.25">
      <c r="A147" s="6"/>
      <c r="B147" s="136"/>
      <c r="C147" s="40"/>
      <c r="D147" s="3"/>
      <c r="E147" s="9"/>
      <c r="F147" s="44"/>
      <c r="G147" s="25" t="e">
        <f t="shared" si="58"/>
        <v>#N/A</v>
      </c>
      <c r="H147" s="6"/>
      <c r="I147" s="136"/>
      <c r="J147" s="40"/>
      <c r="K147" s="3"/>
      <c r="L147" s="9"/>
      <c r="M147" s="67" t="str">
        <f t="shared" si="59"/>
        <v/>
      </c>
      <c r="N147" s="60" t="e">
        <f t="shared" si="60"/>
        <v>#N/A</v>
      </c>
    </row>
    <row r="148" spans="1:14" x14ac:dyDescent="0.25">
      <c r="A148" s="6"/>
      <c r="B148" s="136"/>
      <c r="C148" s="40"/>
      <c r="D148" s="3"/>
      <c r="E148" s="9"/>
      <c r="F148" s="44"/>
      <c r="G148" s="25" t="e">
        <f t="shared" si="58"/>
        <v>#N/A</v>
      </c>
      <c r="H148" s="6"/>
      <c r="I148" s="136"/>
      <c r="J148" s="40"/>
      <c r="K148" s="3"/>
      <c r="L148" s="9"/>
      <c r="M148" s="67" t="str">
        <f t="shared" si="59"/>
        <v/>
      </c>
      <c r="N148" s="60" t="e">
        <f t="shared" si="60"/>
        <v>#N/A</v>
      </c>
    </row>
    <row r="149" spans="1:14" ht="15.75" thickBot="1" x14ac:dyDescent="0.3">
      <c r="A149" s="6"/>
      <c r="B149" s="136"/>
      <c r="C149" s="40"/>
      <c r="D149" s="3"/>
      <c r="E149" s="9"/>
      <c r="F149" s="44"/>
      <c r="G149" s="25" t="e">
        <f t="shared" si="58"/>
        <v>#N/A</v>
      </c>
      <c r="H149" s="6"/>
      <c r="I149" s="136"/>
      <c r="J149" s="40"/>
      <c r="K149" s="3"/>
      <c r="L149" s="9"/>
      <c r="M149" s="67" t="str">
        <f t="shared" si="59"/>
        <v/>
      </c>
      <c r="N149" s="60" t="e">
        <f t="shared" si="60"/>
        <v>#N/A</v>
      </c>
    </row>
    <row r="150" spans="1:14" ht="15.75" thickBot="1" x14ac:dyDescent="0.3">
      <c r="A150" s="81"/>
      <c r="B150" s="103"/>
      <c r="C150" s="42" t="s">
        <v>7</v>
      </c>
      <c r="D150" s="51">
        <f>SUM(D122:D149)</f>
        <v>0</v>
      </c>
      <c r="E150" s="74"/>
      <c r="F150" s="77"/>
      <c r="G150" s="25" t="e">
        <f t="shared" si="58"/>
        <v>#N/A</v>
      </c>
      <c r="H150" s="93"/>
      <c r="I150" s="104"/>
      <c r="J150" s="42" t="s">
        <v>7</v>
      </c>
      <c r="K150" s="51">
        <f>SUM(K126:K149)</f>
        <v>0</v>
      </c>
      <c r="L150" s="74"/>
      <c r="M150" s="67" t="str">
        <f t="shared" si="59"/>
        <v/>
      </c>
      <c r="N150" s="60" t="e">
        <f t="shared" si="60"/>
        <v>#N/A</v>
      </c>
    </row>
    <row r="151" spans="1:14" x14ac:dyDescent="0.25">
      <c r="N151" s="37"/>
    </row>
    <row r="152" spans="1:14" x14ac:dyDescent="0.25">
      <c r="N152" s="37"/>
    </row>
    <row r="153" spans="1:14" ht="18.75" x14ac:dyDescent="0.25">
      <c r="N153" s="33"/>
    </row>
  </sheetData>
  <sheetProtection algorithmName="SHA-512" hashValue="C0eoXOTaS3Ipk/ORsVozyrKChPXyrGmz3BxIHvlC0WmHU1HSPnocznmoiDjNhOwX8E5Hj84yQuwsS31rPHzTMA==" saltValue="zrjgmrEnu+Seu/3lLH8lYQ==" spinCount="100000" sheet="1" selectLockedCells="1"/>
  <sortState xmlns:xlrd2="http://schemas.microsoft.com/office/spreadsheetml/2017/richdata2" ref="P55:P97">
    <sortCondition ref="P55:P97"/>
  </sortState>
  <mergeCells count="157">
    <mergeCell ref="P113:W114"/>
    <mergeCell ref="P117:U118"/>
    <mergeCell ref="P105:U106"/>
    <mergeCell ref="P107:U108"/>
    <mergeCell ref="P109:V110"/>
    <mergeCell ref="P111:V112"/>
    <mergeCell ref="W100:Y100"/>
    <mergeCell ref="Z100:AA100"/>
    <mergeCell ref="AB100:AC100"/>
    <mergeCell ref="Y113:Y114"/>
    <mergeCell ref="Z113:AA114"/>
    <mergeCell ref="AB113:AC114"/>
    <mergeCell ref="X105:X118"/>
    <mergeCell ref="Y105:Y106"/>
    <mergeCell ref="Z105:AA106"/>
    <mergeCell ref="AB105:AC106"/>
    <mergeCell ref="Y107:Y108"/>
    <mergeCell ref="Z107:AA108"/>
    <mergeCell ref="AB107:AC108"/>
    <mergeCell ref="Y109:Y110"/>
    <mergeCell ref="Z109:AA110"/>
    <mergeCell ref="AB109:AC110"/>
    <mergeCell ref="Y111:Y112"/>
    <mergeCell ref="Z111:AA112"/>
    <mergeCell ref="A103:F103"/>
    <mergeCell ref="W98:Y98"/>
    <mergeCell ref="Z98:AA98"/>
    <mergeCell ref="AB98:AC98"/>
    <mergeCell ref="W99:Y99"/>
    <mergeCell ref="Z99:AA99"/>
    <mergeCell ref="AB99:AC99"/>
    <mergeCell ref="W96:Y96"/>
    <mergeCell ref="Z96:AA96"/>
    <mergeCell ref="AB96:AC96"/>
    <mergeCell ref="W97:Y97"/>
    <mergeCell ref="Z97:AA97"/>
    <mergeCell ref="AB97:AC97"/>
    <mergeCell ref="A101:M101"/>
    <mergeCell ref="W67:Y67"/>
    <mergeCell ref="W95:Y95"/>
    <mergeCell ref="Z95:AA95"/>
    <mergeCell ref="AB95:AC95"/>
    <mergeCell ref="W92:Y92"/>
    <mergeCell ref="Z92:AA92"/>
    <mergeCell ref="AB92:AC92"/>
    <mergeCell ref="W93:Y93"/>
    <mergeCell ref="Z93:AA93"/>
    <mergeCell ref="AB93:AC93"/>
    <mergeCell ref="W68:AC68"/>
    <mergeCell ref="T120:X121"/>
    <mergeCell ref="Y120:Y121"/>
    <mergeCell ref="Z120:AA121"/>
    <mergeCell ref="AB120:AC121"/>
    <mergeCell ref="W83:Y83"/>
    <mergeCell ref="Z83:AA83"/>
    <mergeCell ref="AB83:AC83"/>
    <mergeCell ref="W84:Y84"/>
    <mergeCell ref="Z84:AA84"/>
    <mergeCell ref="AB84:AC84"/>
    <mergeCell ref="W85:Y85"/>
    <mergeCell ref="Z85:AA85"/>
    <mergeCell ref="AB85:AC85"/>
    <mergeCell ref="W86:Y86"/>
    <mergeCell ref="Z86:AA86"/>
    <mergeCell ref="AB86:AC86"/>
    <mergeCell ref="P115:W116"/>
    <mergeCell ref="Y115:Y116"/>
    <mergeCell ref="Z115:AA116"/>
    <mergeCell ref="AB115:AC116"/>
    <mergeCell ref="Y117:Y118"/>
    <mergeCell ref="Z117:AA118"/>
    <mergeCell ref="AB117:AC118"/>
    <mergeCell ref="AB111:AC112"/>
    <mergeCell ref="W82:Y82"/>
    <mergeCell ref="Z82:AA82"/>
    <mergeCell ref="AB82:AC82"/>
    <mergeCell ref="O102:AC103"/>
    <mergeCell ref="Z104:AA104"/>
    <mergeCell ref="AB104:AC104"/>
    <mergeCell ref="W87:Y87"/>
    <mergeCell ref="Z87:AA87"/>
    <mergeCell ref="AB87:AC87"/>
    <mergeCell ref="W88:Y88"/>
    <mergeCell ref="Z88:AA88"/>
    <mergeCell ref="AB88:AC88"/>
    <mergeCell ref="W89:Y89"/>
    <mergeCell ref="Z89:AA89"/>
    <mergeCell ref="AB89:AC89"/>
    <mergeCell ref="W90:Y90"/>
    <mergeCell ref="Z90:AA90"/>
    <mergeCell ref="AB90:AC90"/>
    <mergeCell ref="W91:Y91"/>
    <mergeCell ref="Z91:AA91"/>
    <mergeCell ref="AB91:AC91"/>
    <mergeCell ref="W94:Y94"/>
    <mergeCell ref="Z94:AA94"/>
    <mergeCell ref="AB94:AC94"/>
    <mergeCell ref="W80:Y80"/>
    <mergeCell ref="Z80:AA80"/>
    <mergeCell ref="AB80:AC80"/>
    <mergeCell ref="W81:Y81"/>
    <mergeCell ref="Z81:AA81"/>
    <mergeCell ref="AB81:AC81"/>
    <mergeCell ref="W78:Y78"/>
    <mergeCell ref="Z78:AA78"/>
    <mergeCell ref="AB78:AC78"/>
    <mergeCell ref="W79:Y79"/>
    <mergeCell ref="Z79:AA79"/>
    <mergeCell ref="AB79:AC79"/>
    <mergeCell ref="O21:U21"/>
    <mergeCell ref="W5:AC5"/>
    <mergeCell ref="W76:Y76"/>
    <mergeCell ref="Z76:AA76"/>
    <mergeCell ref="AB76:AC76"/>
    <mergeCell ref="W77:Y77"/>
    <mergeCell ref="Z77:AA77"/>
    <mergeCell ref="AB77:AC77"/>
    <mergeCell ref="W75:Y75"/>
    <mergeCell ref="Z75:AA75"/>
    <mergeCell ref="AB75:AC75"/>
    <mergeCell ref="O51:AC51"/>
    <mergeCell ref="W53:AC53"/>
    <mergeCell ref="Z71:AA71"/>
    <mergeCell ref="AB71:AC71"/>
    <mergeCell ref="Z72:AA72"/>
    <mergeCell ref="W71:Y71"/>
    <mergeCell ref="W72:Y72"/>
    <mergeCell ref="Z70:AA70"/>
    <mergeCell ref="AB70:AC70"/>
    <mergeCell ref="W69:Y69"/>
    <mergeCell ref="W70:Y70"/>
    <mergeCell ref="Z67:AA67"/>
    <mergeCell ref="AB67:AC67"/>
    <mergeCell ref="A51:M51"/>
    <mergeCell ref="A53:F53"/>
    <mergeCell ref="H124:M124"/>
    <mergeCell ref="A1:N1"/>
    <mergeCell ref="O1:AC1"/>
    <mergeCell ref="A120:F120"/>
    <mergeCell ref="H103:M103"/>
    <mergeCell ref="O5:U5"/>
    <mergeCell ref="O34:U34"/>
    <mergeCell ref="O53:U53"/>
    <mergeCell ref="K3:L3"/>
    <mergeCell ref="A5:M5"/>
    <mergeCell ref="D3:F3"/>
    <mergeCell ref="P3:Q3"/>
    <mergeCell ref="R3:S3"/>
    <mergeCell ref="H53:M53"/>
    <mergeCell ref="W22:AC22"/>
    <mergeCell ref="AB72:AC72"/>
    <mergeCell ref="W73:Y73"/>
    <mergeCell ref="Z73:AA73"/>
    <mergeCell ref="AB73:AC73"/>
    <mergeCell ref="W74:Y74"/>
    <mergeCell ref="Z74:AA74"/>
    <mergeCell ref="AB74:AC74"/>
  </mergeCells>
  <conditionalFormatting sqref="AC50 U19:U20 AC21 U100">
    <cfRule type="cellIs" dxfId="109" priority="79" operator="lessThan">
      <formula>0</formula>
    </cfRule>
    <cfRule type="cellIs" dxfId="108" priority="80" operator="greaterThan">
      <formula>0</formula>
    </cfRule>
  </conditionalFormatting>
  <conditionalFormatting sqref="U50">
    <cfRule type="cellIs" dxfId="107" priority="77" operator="lessThan">
      <formula>0</formula>
    </cfRule>
    <cfRule type="cellIs" dxfId="106" priority="78" operator="greaterThan">
      <formula>0</formula>
    </cfRule>
  </conditionalFormatting>
  <conditionalFormatting sqref="U7:U18 U36:U41 AC24:AC34 AC7:AC19 AC36 AC38:AC49 U76:U99 U43 U47:U49 U55:U59 U63:U71">
    <cfRule type="cellIs" dxfId="105" priority="73" operator="lessThan">
      <formula>0</formula>
    </cfRule>
    <cfRule type="cellIs" dxfId="104" priority="74" operator="greaterThan">
      <formula>0</formula>
    </cfRule>
  </conditionalFormatting>
  <conditionalFormatting sqref="U32">
    <cfRule type="cellIs" dxfId="103" priority="52" operator="lessThan">
      <formula>0</formula>
    </cfRule>
    <cfRule type="cellIs" dxfId="102" priority="53" operator="greaterThan">
      <formula>0</formula>
    </cfRule>
  </conditionalFormatting>
  <conditionalFormatting sqref="U23:U31">
    <cfRule type="cellIs" dxfId="101" priority="49" operator="lessThan">
      <formula>0</formula>
    </cfRule>
    <cfRule type="cellIs" dxfId="100" priority="50" operator="greaterThan">
      <formula>0</formula>
    </cfRule>
  </conditionalFormatting>
  <conditionalFormatting sqref="AC20">
    <cfRule type="cellIs" dxfId="99" priority="46" operator="lessThan">
      <formula>0</formula>
    </cfRule>
    <cfRule type="cellIs" dxfId="98" priority="47" operator="greaterThan">
      <formula>0</formula>
    </cfRule>
  </conditionalFormatting>
  <conditionalFormatting sqref="AB120">
    <cfRule type="cellIs" dxfId="97" priority="42" operator="lessThan">
      <formula>0</formula>
    </cfRule>
    <cfRule type="cellIs" dxfId="96" priority="43" operator="greaterThan">
      <formula>0</formula>
    </cfRule>
  </conditionalFormatting>
  <conditionalFormatting sqref="AB105:AC118">
    <cfRule type="cellIs" dxfId="95" priority="48" operator="lessThan">
      <formula>0</formula>
    </cfRule>
    <cfRule type="cellIs" dxfId="94" priority="51" operator="greaterThan">
      <formula>0</formula>
    </cfRule>
  </conditionalFormatting>
  <conditionalFormatting sqref="Y105:Y106">
    <cfRule type="cellIs" dxfId="93" priority="34" operator="notEqual">
      <formula>$S$19</formula>
    </cfRule>
  </conditionalFormatting>
  <conditionalFormatting sqref="Y107:Y108">
    <cfRule type="cellIs" dxfId="92" priority="36" operator="notEqual">
      <formula>$S$32</formula>
    </cfRule>
  </conditionalFormatting>
  <conditionalFormatting sqref="Y109:Y110">
    <cfRule type="cellIs" dxfId="91" priority="37" operator="notEqual">
      <formula>$S$50</formula>
    </cfRule>
  </conditionalFormatting>
  <conditionalFormatting sqref="Y111:Y112">
    <cfRule type="cellIs" dxfId="90" priority="38" operator="notEqual">
      <formula>$AA$50</formula>
    </cfRule>
  </conditionalFormatting>
  <conditionalFormatting sqref="Y115:Y116">
    <cfRule type="cellIs" dxfId="89" priority="40" operator="notEqual">
      <formula>$AA$20</formula>
    </cfRule>
  </conditionalFormatting>
  <conditionalFormatting sqref="Y117:Y118">
    <cfRule type="cellIs" dxfId="59" priority="41" operator="notEqual">
      <formula>$S$100</formula>
    </cfRule>
  </conditionalFormatting>
  <conditionalFormatting sqref="Y113:Y114">
    <cfRule type="cellIs" dxfId="88" priority="39" operator="notEqual">
      <formula>$AA$66</formula>
    </cfRule>
  </conditionalFormatting>
  <conditionalFormatting sqref="AC35">
    <cfRule type="cellIs" dxfId="87" priority="31" operator="lessThan">
      <formula>0</formula>
    </cfRule>
    <cfRule type="cellIs" dxfId="86" priority="32" operator="greaterThan">
      <formula>0</formula>
    </cfRule>
  </conditionalFormatting>
  <conditionalFormatting sqref="U73">
    <cfRule type="cellIs" dxfId="85" priority="21" operator="lessThan">
      <formula>0</formula>
    </cfRule>
    <cfRule type="cellIs" dxfId="84" priority="22" operator="greaterThan">
      <formula>0</formula>
    </cfRule>
  </conditionalFormatting>
  <conditionalFormatting sqref="AC37">
    <cfRule type="cellIs" dxfId="83" priority="29" operator="lessThan">
      <formula>0</formula>
    </cfRule>
    <cfRule type="cellIs" dxfId="82" priority="30" operator="greaterThan">
      <formula>0</formula>
    </cfRule>
  </conditionalFormatting>
  <conditionalFormatting sqref="U72">
    <cfRule type="cellIs" dxfId="81" priority="25" operator="lessThan">
      <formula>0</formula>
    </cfRule>
    <cfRule type="cellIs" dxfId="80" priority="26" operator="greaterThan">
      <formula>0</formula>
    </cfRule>
  </conditionalFormatting>
  <conditionalFormatting sqref="U42">
    <cfRule type="cellIs" dxfId="79" priority="19" operator="lessThan">
      <formula>0</formula>
    </cfRule>
    <cfRule type="cellIs" dxfId="78" priority="20" operator="greaterThan">
      <formula>0</formula>
    </cfRule>
  </conditionalFormatting>
  <conditionalFormatting sqref="U45">
    <cfRule type="cellIs" dxfId="77" priority="17" operator="lessThan">
      <formula>0</formula>
    </cfRule>
    <cfRule type="cellIs" dxfId="76" priority="18" operator="greaterThan">
      <formula>0</formula>
    </cfRule>
  </conditionalFormatting>
  <conditionalFormatting sqref="U44">
    <cfRule type="cellIs" dxfId="75" priority="15" operator="lessThan">
      <formula>0</formula>
    </cfRule>
    <cfRule type="cellIs" dxfId="74" priority="16" operator="greaterThan">
      <formula>0</formula>
    </cfRule>
  </conditionalFormatting>
  <conditionalFormatting sqref="U46">
    <cfRule type="cellIs" dxfId="73" priority="13" operator="lessThan">
      <formula>0</formula>
    </cfRule>
    <cfRule type="cellIs" dxfId="72" priority="14" operator="greaterThan">
      <formula>0</formula>
    </cfRule>
  </conditionalFormatting>
  <conditionalFormatting sqref="AC66">
    <cfRule type="cellIs" dxfId="71" priority="11" operator="lessThan">
      <formula>0</formula>
    </cfRule>
    <cfRule type="cellIs" dxfId="70" priority="12" operator="greaterThan">
      <formula>0</formula>
    </cfRule>
  </conditionalFormatting>
  <conditionalFormatting sqref="AC55:AC65">
    <cfRule type="cellIs" dxfId="69" priority="9" operator="lessThan">
      <formula>0</formula>
    </cfRule>
    <cfRule type="cellIs" dxfId="68" priority="10" operator="greaterThan">
      <formula>0</formula>
    </cfRule>
  </conditionalFormatting>
  <conditionalFormatting sqref="U62">
    <cfRule type="cellIs" dxfId="67" priority="7" operator="lessThan">
      <formula>0</formula>
    </cfRule>
    <cfRule type="cellIs" dxfId="66" priority="8" operator="greaterThan">
      <formula>0</formula>
    </cfRule>
  </conditionalFormatting>
  <conditionalFormatting sqref="U61">
    <cfRule type="cellIs" dxfId="65" priority="5" operator="lessThan">
      <formula>0</formula>
    </cfRule>
    <cfRule type="cellIs" dxfId="64" priority="6" operator="greaterThan">
      <formula>0</formula>
    </cfRule>
  </conditionalFormatting>
  <conditionalFormatting sqref="U60">
    <cfRule type="cellIs" dxfId="63" priority="3" operator="lessThan">
      <formula>0</formula>
    </cfRule>
    <cfRule type="cellIs" dxfId="62" priority="4" operator="greaterThan">
      <formula>0</formula>
    </cfRule>
  </conditionalFormatting>
  <conditionalFormatting sqref="U74:U75">
    <cfRule type="cellIs" dxfId="61" priority="1" operator="lessThan">
      <formula>0</formula>
    </cfRule>
    <cfRule type="cellIs" dxfId="60" priority="2" operator="greaterThan">
      <formula>0</formula>
    </cfRule>
  </conditionalFormatting>
  <dataValidations count="11">
    <dataValidation type="list" showInputMessage="1" showErrorMessage="1" sqref="D3:F3" xr:uid="{00000000-0002-0000-0100-000000000000}">
      <formula1>SCHOOLS</formula1>
    </dataValidation>
    <dataValidation type="list" showInputMessage="1" showErrorMessage="1" sqref="L7:L49 E7:E50 E55:E99" xr:uid="{00000000-0002-0000-0100-000001000000}">
      <formula1>CORE</formula1>
    </dataValidation>
    <dataValidation type="list" allowBlank="1" showInputMessage="1" showErrorMessage="1" sqref="M7:M49 F7:F49 F55:F99" xr:uid="{00000000-0002-0000-0100-000002000000}">
      <formula1>CORE_DESCRIP</formula1>
    </dataValidation>
    <dataValidation type="list" showInputMessage="1" showErrorMessage="1" sqref="L55:L99" xr:uid="{00000000-0002-0000-0100-000003000000}">
      <formula1>ELECTIVE</formula1>
    </dataValidation>
    <dataValidation type="list" allowBlank="1" showInputMessage="1" showErrorMessage="1" sqref="M55:M99" xr:uid="{00000000-0002-0000-0100-000004000000}">
      <formula1>ELECTIVE_DESCRIP</formula1>
    </dataValidation>
    <dataValidation type="list" showInputMessage="1" showErrorMessage="1" sqref="L105:L121" xr:uid="{00000000-0002-0000-0100-000005000000}">
      <formula1>OTHER</formula1>
    </dataValidation>
    <dataValidation type="list" allowBlank="1" showInputMessage="1" showErrorMessage="1" sqref="E122:E149" xr:uid="{00000000-0002-0000-0100-000006000000}">
      <formula1>EXED</formula1>
    </dataValidation>
    <dataValidation type="list" showInputMessage="1" showErrorMessage="1" sqref="F122:F149" xr:uid="{00000000-0002-0000-0100-000007000000}">
      <formula1>EXED_DESCRIP</formula1>
    </dataValidation>
    <dataValidation type="list" allowBlank="1" showInputMessage="1" showErrorMessage="1" sqref="M105:M121" xr:uid="{00000000-0002-0000-0100-000008000000}">
      <formula1>OTHER_DESCRIPT</formula1>
    </dataValidation>
    <dataValidation type="list" showInputMessage="1" showErrorMessage="1" sqref="L126:L149" xr:uid="{00000000-0002-0000-0100-000009000000}">
      <formula1>SERVICE</formula1>
    </dataValidation>
    <dataValidation type="list" showInputMessage="1" showErrorMessage="1" sqref="E105:E117" xr:uid="{00000000-0002-0000-0100-00000A000000}">
      <formula1>TITLE_I</formula1>
    </dataValidation>
  </dataValidations>
  <printOptions horizontalCentered="1"/>
  <pageMargins left="0.7" right="0.7" top="0.75" bottom="0.75" header="0.3" footer="0.3"/>
  <pageSetup scale="64" orientation="landscape" r:id="rId1"/>
  <headerFooter>
    <oddFooter>&amp;L&amp;8&amp;Z&amp;F, &amp;F, &amp;A, 11-02-16</oddFooter>
  </headerFooter>
  <rowBreaks count="2" manualBreakCount="2">
    <brk id="50" max="28" man="1"/>
    <brk id="100" max="28" man="1"/>
  </rowBreaks>
  <colBreaks count="1" manualBreakCount="1">
    <brk id="13" max="1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AC150"/>
  <sheetViews>
    <sheetView view="pageBreakPreview" topLeftCell="A15" zoomScaleNormal="100" zoomScaleSheetLayoutView="100" workbookViewId="0">
      <selection activeCell="M75" sqref="M75"/>
    </sheetView>
  </sheetViews>
  <sheetFormatPr defaultColWidth="9.140625" defaultRowHeight="15" x14ac:dyDescent="0.25"/>
  <cols>
    <col min="1" max="1" width="1.7109375" style="11" customWidth="1"/>
    <col min="2" max="2" width="5.7109375" style="11" customWidth="1"/>
    <col min="3" max="3" width="26.42578125" style="11" customWidth="1"/>
    <col min="4" max="4" width="9.7109375" style="11" customWidth="1"/>
    <col min="5" max="5" width="9.5703125" style="11" bestFit="1" customWidth="1"/>
    <col min="6" max="6" width="20.42578125" style="11" customWidth="1"/>
    <col min="7" max="7" width="5.140625" style="13" hidden="1" customWidth="1"/>
    <col min="8" max="8" width="1.7109375" style="11" customWidth="1"/>
    <col min="9" max="9" width="5.7109375" style="11" customWidth="1"/>
    <col min="10" max="10" width="26.42578125" style="11" customWidth="1"/>
    <col min="11" max="11" width="9.7109375" style="11" customWidth="1"/>
    <col min="12" max="12" width="9.5703125" style="11" bestFit="1" customWidth="1"/>
    <col min="13" max="13" width="20.42578125" style="11" bestFit="1" customWidth="1"/>
    <col min="14" max="14" width="5.140625" style="13" hidden="1" customWidth="1"/>
    <col min="15" max="15" width="1.7109375" style="11" customWidth="1"/>
    <col min="16" max="16" width="9.5703125" style="11" bestFit="1" customWidth="1"/>
    <col min="17" max="17" width="22" style="11" bestFit="1" customWidth="1"/>
    <col min="18" max="18" width="15" style="11" bestFit="1" customWidth="1"/>
    <col min="19" max="21" width="9.7109375" style="11" customWidth="1"/>
    <col min="22" max="23" width="1.7109375" style="11" customWidth="1"/>
    <col min="24" max="24" width="9.140625" style="11"/>
    <col min="25" max="25" width="21.28515625" style="11" bestFit="1" customWidth="1"/>
    <col min="26" max="26" width="20.7109375" style="11" bestFit="1" customWidth="1"/>
    <col min="27" max="27" width="9.7109375" style="11" customWidth="1"/>
    <col min="28" max="29" width="10.7109375" style="11" customWidth="1"/>
    <col min="30" max="16384" width="9.140625" style="11"/>
  </cols>
  <sheetData>
    <row r="1" spans="1:29" ht="18.75" x14ac:dyDescent="0.25">
      <c r="A1" s="185" t="s">
        <v>87</v>
      </c>
      <c r="B1" s="185"/>
      <c r="C1" s="185"/>
      <c r="D1" s="185"/>
      <c r="E1" s="185"/>
      <c r="F1" s="185"/>
      <c r="G1" s="185"/>
      <c r="H1" s="185"/>
      <c r="I1" s="185"/>
      <c r="J1" s="185"/>
      <c r="K1" s="185"/>
      <c r="L1" s="185"/>
      <c r="M1" s="185"/>
      <c r="N1" s="185"/>
      <c r="O1" s="185" t="s">
        <v>20</v>
      </c>
      <c r="P1" s="185"/>
      <c r="Q1" s="185"/>
      <c r="R1" s="185"/>
      <c r="S1" s="185"/>
      <c r="T1" s="185"/>
      <c r="U1" s="185"/>
      <c r="V1" s="185"/>
      <c r="W1" s="185"/>
      <c r="X1" s="185"/>
      <c r="Y1" s="185"/>
      <c r="Z1" s="185"/>
      <c r="AA1" s="185"/>
      <c r="AB1" s="185"/>
      <c r="AC1" s="185"/>
    </row>
    <row r="2" spans="1:29" ht="6" customHeight="1" x14ac:dyDescent="0.25"/>
    <row r="3" spans="1:29" ht="18.75" x14ac:dyDescent="0.25">
      <c r="C3" s="124" t="s">
        <v>0</v>
      </c>
      <c r="D3" s="190"/>
      <c r="E3" s="190"/>
      <c r="F3" s="190"/>
      <c r="G3" s="56"/>
      <c r="H3" s="57"/>
      <c r="I3" s="57"/>
      <c r="J3" s="124" t="s">
        <v>15</v>
      </c>
      <c r="K3" s="189"/>
      <c r="L3" s="189"/>
      <c r="M3" s="57"/>
      <c r="N3" s="14"/>
      <c r="P3" s="191" t="s">
        <v>39</v>
      </c>
      <c r="Q3" s="191"/>
      <c r="R3" s="189"/>
      <c r="S3" s="189"/>
    </row>
    <row r="4" spans="1:29" ht="3" customHeight="1" thickBot="1" x14ac:dyDescent="0.3"/>
    <row r="5" spans="1:29" ht="16.5" customHeight="1" thickBot="1" x14ac:dyDescent="0.3">
      <c r="A5" s="186" t="s">
        <v>144</v>
      </c>
      <c r="B5" s="187"/>
      <c r="C5" s="187"/>
      <c r="D5" s="187"/>
      <c r="E5" s="187"/>
      <c r="F5" s="187"/>
      <c r="G5" s="187"/>
      <c r="H5" s="187"/>
      <c r="I5" s="187"/>
      <c r="J5" s="187"/>
      <c r="K5" s="187"/>
      <c r="L5" s="187"/>
      <c r="M5" s="188"/>
      <c r="N5" s="45"/>
      <c r="O5" s="186" t="s">
        <v>817</v>
      </c>
      <c r="P5" s="187"/>
      <c r="Q5" s="187"/>
      <c r="R5" s="187"/>
      <c r="S5" s="187"/>
      <c r="T5" s="187"/>
      <c r="U5" s="188"/>
      <c r="W5" s="186" t="s">
        <v>819</v>
      </c>
      <c r="X5" s="187"/>
      <c r="Y5" s="187"/>
      <c r="Z5" s="187"/>
      <c r="AA5" s="187"/>
      <c r="AB5" s="187"/>
      <c r="AC5" s="188"/>
    </row>
    <row r="6" spans="1:29" ht="16.5" customHeight="1" thickBot="1" x14ac:dyDescent="0.3">
      <c r="A6" s="17"/>
      <c r="B6" s="19" t="s">
        <v>124</v>
      </c>
      <c r="C6" s="18" t="s">
        <v>6</v>
      </c>
      <c r="D6" s="19" t="s">
        <v>14</v>
      </c>
      <c r="E6" s="19" t="s">
        <v>12</v>
      </c>
      <c r="F6" s="19" t="s">
        <v>1</v>
      </c>
      <c r="G6" s="19" t="s">
        <v>13</v>
      </c>
      <c r="H6" s="58"/>
      <c r="I6" s="19" t="s">
        <v>124</v>
      </c>
      <c r="J6" s="18" t="s">
        <v>6</v>
      </c>
      <c r="K6" s="19" t="s">
        <v>14</v>
      </c>
      <c r="L6" s="19" t="s">
        <v>12</v>
      </c>
      <c r="M6" s="20" t="s">
        <v>1</v>
      </c>
      <c r="N6" s="99" t="s">
        <v>13</v>
      </c>
      <c r="O6" s="23"/>
      <c r="P6" s="18" t="s">
        <v>12</v>
      </c>
      <c r="Q6" s="19" t="s">
        <v>1</v>
      </c>
      <c r="R6" s="19" t="s">
        <v>16</v>
      </c>
      <c r="S6" s="19" t="s">
        <v>14</v>
      </c>
      <c r="T6" s="19" t="s">
        <v>17</v>
      </c>
      <c r="U6" s="20" t="s">
        <v>18</v>
      </c>
      <c r="W6" s="23"/>
      <c r="X6" s="18" t="s">
        <v>12</v>
      </c>
      <c r="Y6" s="19" t="s">
        <v>1</v>
      </c>
      <c r="Z6" s="19" t="s">
        <v>16</v>
      </c>
      <c r="AA6" s="19" t="s">
        <v>14</v>
      </c>
      <c r="AB6" s="19" t="s">
        <v>17</v>
      </c>
      <c r="AC6" s="20" t="s">
        <v>18</v>
      </c>
    </row>
    <row r="7" spans="1:29" s="5" customFormat="1" ht="16.5" customHeight="1" x14ac:dyDescent="0.25">
      <c r="A7" s="7"/>
      <c r="B7" s="88"/>
      <c r="C7" s="123"/>
      <c r="D7" s="8"/>
      <c r="E7" s="88"/>
      <c r="F7" s="101"/>
      <c r="G7" s="59" t="e">
        <f>VLOOKUP(E7,DESCRIPTIONS,5)</f>
        <v>#N/A</v>
      </c>
      <c r="H7" s="7"/>
      <c r="I7" s="88"/>
      <c r="J7" s="123"/>
      <c r="K7" s="8"/>
      <c r="L7" s="88"/>
      <c r="M7" s="101"/>
      <c r="N7" s="59" t="e">
        <f t="shared" ref="N7:N49" si="0">VLOOKUP(L7,DESCRIPTIONS,5)</f>
        <v>#N/A</v>
      </c>
      <c r="O7" s="61"/>
      <c r="P7" s="70">
        <v>51001</v>
      </c>
      <c r="Q7" s="62" t="str">
        <f t="shared" ref="Q7:Q18" si="1">IFERROR(VLOOKUP(P7,DESCRIPTIONS,3,), "")</f>
        <v>BASIC K-3</v>
      </c>
      <c r="R7" s="63">
        <f t="shared" ref="R7:R18" si="2">IFERROR(VLOOKUP(P7,DESCRIPTIONS,9), "")</f>
        <v>1001</v>
      </c>
      <c r="S7" s="2"/>
      <c r="T7" s="64">
        <f>SUMIF($E$7:$E$49,P7,$D$7:$D$49)+SUMIF($L$7:$L$49,P7,$K$7:$K$49)+SUMIF($E$54:$E$99,P7,$D$54:$D$99)+SUMIF($L$54:$L$99,P7,$K$54:$K$99)+SUMIF($E$104:$E$149,P7,$D$104:$D$149)+SUMIF($L$104:$L$149,P7,$K$104:$K$149)</f>
        <v>0</v>
      </c>
      <c r="U7" s="65">
        <f>S7-T7</f>
        <v>0</v>
      </c>
      <c r="W7" s="157"/>
      <c r="X7" s="158">
        <v>51032</v>
      </c>
      <c r="Y7" s="159" t="str">
        <f>IFERROR(VLOOKUP(X7,DESCRIPTIONS,3,), "")</f>
        <v>TITLE I TEACHER</v>
      </c>
      <c r="Z7" s="160">
        <f>IFERROR(VLOOKUP(X7,DESCRIPTIONS,9), "")</f>
        <v>418001</v>
      </c>
      <c r="AA7" s="2"/>
      <c r="AB7" s="161">
        <f>SUMIF($E$7:$E$49,X7,$D$7:$D$49)+SUMIF($L$7:$L$49,X7,$K$7:$K$49)+SUMIF($E$54:$E$99,X7,$D$54:$D$99)+SUMIF($L$54:$L$99,X7,$K$54:$K$99)+SUMIF($E$104:$E$149,X7,$D$104:$D$149)+SUMIF($L$104:$L$149,X7,$K$104:$K$149)</f>
        <v>0</v>
      </c>
      <c r="AC7" s="162">
        <f>AA7-AB7</f>
        <v>0</v>
      </c>
    </row>
    <row r="8" spans="1:29" s="5" customFormat="1" ht="16.5" customHeight="1" x14ac:dyDescent="0.25">
      <c r="A8" s="4"/>
      <c r="B8" s="9"/>
      <c r="C8" s="40"/>
      <c r="D8" s="3"/>
      <c r="E8" s="9"/>
      <c r="F8" s="44"/>
      <c r="G8" s="25" t="e">
        <f t="shared" ref="G8:G49" si="3">VLOOKUP(E8,DESCRIPTIONS,5)</f>
        <v>#N/A</v>
      </c>
      <c r="H8" s="4"/>
      <c r="I8" s="9"/>
      <c r="J8" s="40"/>
      <c r="K8" s="3"/>
      <c r="L8" s="9"/>
      <c r="M8" s="44"/>
      <c r="N8" s="25" t="e">
        <f t="shared" si="0"/>
        <v>#N/A</v>
      </c>
      <c r="O8" s="157"/>
      <c r="P8" s="158">
        <v>51003</v>
      </c>
      <c r="Q8" s="159" t="str">
        <f t="shared" si="1"/>
        <v>BASIC 7-8</v>
      </c>
      <c r="R8" s="160">
        <f t="shared" si="2"/>
        <v>1001</v>
      </c>
      <c r="S8" s="2"/>
      <c r="T8" s="161">
        <f t="shared" ref="T8:T18" si="4">SUMIF($E$7:$E$49,P8,$D$7:$D$49)+SUMIF($L$7:$L$49,P8,$K$7:$K$49)+SUMIF($E$54:$E$99,P8,$D$54:$D$99)+SUMIF($L$54:$L$99,P8,$K$54:$K$99)+SUMIF($E$104:$E$149,P8,$D$104:$D$149)+SUMIF($L$104:$L$149,P8,$K$104:$K$149)</f>
        <v>0</v>
      </c>
      <c r="U8" s="162">
        <f t="shared" ref="U8:U18" si="5">S8-T8</f>
        <v>0</v>
      </c>
      <c r="W8" s="61"/>
      <c r="X8" s="70">
        <v>51033</v>
      </c>
      <c r="Y8" s="62" t="str">
        <f t="shared" ref="Y8:Y11" si="6">IFERROR(VLOOKUP(X8,DESCRIPTIONS,3,), "")</f>
        <v>TITLE I TEACHER</v>
      </c>
      <c r="Z8" s="63">
        <f t="shared" ref="Z8:Z11" si="7">IFERROR(VLOOKUP(X8,DESCRIPTIONS,9), "")</f>
        <v>418001</v>
      </c>
      <c r="AA8" s="2"/>
      <c r="AB8" s="64">
        <f t="shared" ref="AB8:AB19" si="8">SUMIF($E$7:$E$49,X8,$D$7:$D$49)+SUMIF($L$7:$L$49,X8,$K$7:$K$49)+SUMIF($E$54:$E$99,X8,$D$54:$D$99)+SUMIF($L$54:$L$99,X8,$K$54:$K$99)+SUMIF($E$104:$E$149,X8,$D$104:$D$149)+SUMIF($L$104:$L$149,X8,$K$104:$K$149)</f>
        <v>0</v>
      </c>
      <c r="AC8" s="65">
        <f t="shared" ref="AC8:AC19" si="9">AA8-AB8</f>
        <v>0</v>
      </c>
    </row>
    <row r="9" spans="1:29" s="5" customFormat="1" ht="16.5" customHeight="1" x14ac:dyDescent="0.25">
      <c r="A9" s="4"/>
      <c r="B9" s="9"/>
      <c r="C9" s="40"/>
      <c r="D9" s="3"/>
      <c r="E9" s="9"/>
      <c r="F9" s="44"/>
      <c r="G9" s="25" t="e">
        <f t="shared" si="3"/>
        <v>#N/A</v>
      </c>
      <c r="H9" s="4"/>
      <c r="I9" s="9"/>
      <c r="J9" s="40"/>
      <c r="K9" s="3"/>
      <c r="L9" s="9"/>
      <c r="M9" s="44"/>
      <c r="N9" s="25" t="e">
        <f t="shared" si="0"/>
        <v>#N/A</v>
      </c>
      <c r="O9" s="61"/>
      <c r="P9" s="70">
        <v>51004</v>
      </c>
      <c r="Q9" s="62" t="str">
        <f t="shared" si="1"/>
        <v>BASIC 9-12</v>
      </c>
      <c r="R9" s="63">
        <f t="shared" si="2"/>
        <v>1001</v>
      </c>
      <c r="S9" s="2"/>
      <c r="T9" s="64">
        <f t="shared" si="4"/>
        <v>0</v>
      </c>
      <c r="U9" s="65">
        <f t="shared" si="5"/>
        <v>0</v>
      </c>
      <c r="W9" s="61"/>
      <c r="X9" s="70">
        <v>61219</v>
      </c>
      <c r="Y9" s="62" t="str">
        <f t="shared" si="6"/>
        <v>CERT SCHOOL COUNSELOR-TIT</v>
      </c>
      <c r="Z9" s="63">
        <f t="shared" si="7"/>
        <v>418001</v>
      </c>
      <c r="AA9" s="2"/>
      <c r="AB9" s="64">
        <f t="shared" si="8"/>
        <v>0</v>
      </c>
      <c r="AC9" s="65">
        <f t="shared" si="9"/>
        <v>0</v>
      </c>
    </row>
    <row r="10" spans="1:29" s="5" customFormat="1" ht="16.5" customHeight="1" x14ac:dyDescent="0.25">
      <c r="A10" s="4"/>
      <c r="B10" s="9"/>
      <c r="C10" s="40"/>
      <c r="D10" s="3"/>
      <c r="E10" s="9"/>
      <c r="F10" s="44"/>
      <c r="G10" s="25" t="e">
        <f t="shared" si="3"/>
        <v>#N/A</v>
      </c>
      <c r="H10" s="4"/>
      <c r="I10" s="9"/>
      <c r="J10" s="40"/>
      <c r="K10" s="3"/>
      <c r="L10" s="9"/>
      <c r="M10" s="44"/>
      <c r="N10" s="25" t="e">
        <f t="shared" si="0"/>
        <v>#N/A</v>
      </c>
      <c r="O10" s="157"/>
      <c r="P10" s="158">
        <v>51009</v>
      </c>
      <c r="Q10" s="159" t="str">
        <f t="shared" si="1"/>
        <v>VOCATIONAL MIDDLE</v>
      </c>
      <c r="R10" s="160">
        <f t="shared" si="2"/>
        <v>1001</v>
      </c>
      <c r="S10" s="2"/>
      <c r="T10" s="161">
        <f t="shared" si="4"/>
        <v>0</v>
      </c>
      <c r="U10" s="162">
        <f t="shared" si="5"/>
        <v>0</v>
      </c>
      <c r="W10" s="61"/>
      <c r="X10" s="70">
        <v>61234</v>
      </c>
      <c r="Y10" s="62" t="str">
        <f t="shared" si="6"/>
        <v>GUIDANCE SERVICES PROFESS</v>
      </c>
      <c r="Z10" s="63">
        <f t="shared" si="7"/>
        <v>418001</v>
      </c>
      <c r="AA10" s="2"/>
      <c r="AB10" s="64">
        <f t="shared" si="8"/>
        <v>0</v>
      </c>
      <c r="AC10" s="65">
        <f t="shared" si="9"/>
        <v>0</v>
      </c>
    </row>
    <row r="11" spans="1:29" s="5" customFormat="1" ht="16.5" customHeight="1" x14ac:dyDescent="0.25">
      <c r="A11" s="4"/>
      <c r="B11" s="9"/>
      <c r="C11" s="40"/>
      <c r="D11" s="3"/>
      <c r="E11" s="9"/>
      <c r="F11" s="44"/>
      <c r="G11" s="25" t="e">
        <f t="shared" si="3"/>
        <v>#N/A</v>
      </c>
      <c r="H11" s="4"/>
      <c r="I11" s="9"/>
      <c r="J11" s="40"/>
      <c r="K11" s="3"/>
      <c r="L11" s="9"/>
      <c r="M11" s="44"/>
      <c r="N11" s="25" t="e">
        <f t="shared" si="0"/>
        <v>#N/A</v>
      </c>
      <c r="O11" s="61"/>
      <c r="P11" s="70">
        <v>51013</v>
      </c>
      <c r="Q11" s="62" t="str">
        <f t="shared" si="1"/>
        <v>ENGLISH ESOL 9-12</v>
      </c>
      <c r="R11" s="63">
        <f t="shared" si="2"/>
        <v>1001</v>
      </c>
      <c r="S11" s="2"/>
      <c r="T11" s="64">
        <f t="shared" si="4"/>
        <v>0</v>
      </c>
      <c r="U11" s="65">
        <f t="shared" si="5"/>
        <v>0</v>
      </c>
      <c r="W11" s="61"/>
      <c r="X11" s="70">
        <v>61515</v>
      </c>
      <c r="Y11" s="62" t="str">
        <f t="shared" si="6"/>
        <v>TITLE I PAR ED</v>
      </c>
      <c r="Z11" s="63">
        <f t="shared" si="7"/>
        <v>418001</v>
      </c>
      <c r="AA11" s="2"/>
      <c r="AB11" s="64">
        <f t="shared" si="8"/>
        <v>0</v>
      </c>
      <c r="AC11" s="65">
        <f t="shared" si="9"/>
        <v>0</v>
      </c>
    </row>
    <row r="12" spans="1:29" s="5" customFormat="1" ht="16.5" customHeight="1" x14ac:dyDescent="0.25">
      <c r="A12" s="4"/>
      <c r="B12" s="9"/>
      <c r="C12" s="40"/>
      <c r="D12" s="3"/>
      <c r="E12" s="9"/>
      <c r="F12" s="44"/>
      <c r="G12" s="25" t="e">
        <f t="shared" si="3"/>
        <v>#N/A</v>
      </c>
      <c r="H12" s="4"/>
      <c r="I12" s="9"/>
      <c r="J12" s="40"/>
      <c r="K12" s="3"/>
      <c r="L12" s="9"/>
      <c r="M12" s="44"/>
      <c r="N12" s="25" t="e">
        <f t="shared" si="0"/>
        <v>#N/A</v>
      </c>
      <c r="O12" s="61"/>
      <c r="P12" s="70">
        <v>51059</v>
      </c>
      <c r="Q12" s="62" t="str">
        <f>IFERROR(VLOOKUP(P12,DESCRIPTIONS,3,), "")</f>
        <v>STUDNT ACTV COOR</v>
      </c>
      <c r="R12" s="63">
        <f t="shared" si="2"/>
        <v>1001</v>
      </c>
      <c r="S12" s="2"/>
      <c r="T12" s="64">
        <f t="shared" si="4"/>
        <v>0</v>
      </c>
      <c r="U12" s="65">
        <f t="shared" si="5"/>
        <v>0</v>
      </c>
      <c r="W12" s="61"/>
      <c r="X12" s="70">
        <v>63095</v>
      </c>
      <c r="Y12" s="62" t="str">
        <f t="shared" ref="Y12:Y19" si="10">IFERROR(VLOOKUP(X12,DESCRIPTIONS,3,), "")</f>
        <v>MATH/SCI COACH</v>
      </c>
      <c r="Z12" s="63">
        <f t="shared" ref="Z12:Z19" si="11">IFERROR(VLOOKUP(X12,DESCRIPTIONS,9), "")</f>
        <v>418001</v>
      </c>
      <c r="AA12" s="2"/>
      <c r="AB12" s="64">
        <f t="shared" si="8"/>
        <v>0</v>
      </c>
      <c r="AC12" s="65">
        <f t="shared" si="9"/>
        <v>0</v>
      </c>
    </row>
    <row r="13" spans="1:29" s="5" customFormat="1" ht="16.5" customHeight="1" x14ac:dyDescent="0.25">
      <c r="A13" s="4"/>
      <c r="B13" s="9"/>
      <c r="C13" s="40"/>
      <c r="D13" s="3"/>
      <c r="E13" s="9"/>
      <c r="F13" s="44"/>
      <c r="G13" s="25" t="e">
        <f t="shared" si="3"/>
        <v>#N/A</v>
      </c>
      <c r="H13" s="4"/>
      <c r="I13" s="9"/>
      <c r="J13" s="40"/>
      <c r="K13" s="3"/>
      <c r="L13" s="9"/>
      <c r="M13" s="44"/>
      <c r="N13" s="25" t="e">
        <f t="shared" si="0"/>
        <v>#N/A</v>
      </c>
      <c r="O13" s="61"/>
      <c r="P13" s="70">
        <v>51068</v>
      </c>
      <c r="Q13" s="62" t="str">
        <f t="shared" si="1"/>
        <v>DROP OUT SR</v>
      </c>
      <c r="R13" s="63">
        <f t="shared" si="2"/>
        <v>1001</v>
      </c>
      <c r="S13" s="2"/>
      <c r="T13" s="64">
        <f t="shared" si="4"/>
        <v>0</v>
      </c>
      <c r="U13" s="65">
        <f t="shared" si="5"/>
        <v>0</v>
      </c>
      <c r="W13" s="61"/>
      <c r="X13" s="70"/>
      <c r="Y13" s="62" t="str">
        <f t="shared" si="10"/>
        <v/>
      </c>
      <c r="Z13" s="63" t="str">
        <f t="shared" si="11"/>
        <v/>
      </c>
      <c r="AA13" s="2"/>
      <c r="AB13" s="64">
        <f t="shared" si="8"/>
        <v>0</v>
      </c>
      <c r="AC13" s="65">
        <f t="shared" si="9"/>
        <v>0</v>
      </c>
    </row>
    <row r="14" spans="1:29" s="5" customFormat="1" ht="16.5" customHeight="1" x14ac:dyDescent="0.25">
      <c r="A14" s="4"/>
      <c r="B14" s="9"/>
      <c r="C14" s="40"/>
      <c r="D14" s="3"/>
      <c r="E14" s="9"/>
      <c r="F14" s="44"/>
      <c r="G14" s="25" t="e">
        <f t="shared" si="3"/>
        <v>#N/A</v>
      </c>
      <c r="H14" s="4"/>
      <c r="I14" s="9"/>
      <c r="J14" s="40"/>
      <c r="K14" s="3"/>
      <c r="L14" s="9"/>
      <c r="M14" s="44"/>
      <c r="N14" s="25" t="e">
        <f t="shared" si="0"/>
        <v>#N/A</v>
      </c>
      <c r="O14" s="61"/>
      <c r="P14" s="70">
        <v>51069</v>
      </c>
      <c r="Q14" s="62" t="str">
        <f t="shared" si="1"/>
        <v>ETP PROGRAM</v>
      </c>
      <c r="R14" s="63">
        <f t="shared" si="2"/>
        <v>1001</v>
      </c>
      <c r="S14" s="2"/>
      <c r="T14" s="64">
        <f t="shared" si="4"/>
        <v>0</v>
      </c>
      <c r="U14" s="65">
        <f t="shared" si="5"/>
        <v>0</v>
      </c>
      <c r="W14" s="61"/>
      <c r="X14" s="70"/>
      <c r="Y14" s="62" t="str">
        <f t="shared" si="10"/>
        <v/>
      </c>
      <c r="Z14" s="63" t="str">
        <f t="shared" si="11"/>
        <v/>
      </c>
      <c r="AA14" s="2"/>
      <c r="AB14" s="64">
        <f t="shared" si="8"/>
        <v>0</v>
      </c>
      <c r="AC14" s="65">
        <f t="shared" si="9"/>
        <v>0</v>
      </c>
    </row>
    <row r="15" spans="1:29" s="5" customFormat="1" ht="16.5" customHeight="1" x14ac:dyDescent="0.25">
      <c r="A15" s="4"/>
      <c r="B15" s="9"/>
      <c r="C15" s="40"/>
      <c r="D15" s="3"/>
      <c r="E15" s="9"/>
      <c r="F15" s="44"/>
      <c r="G15" s="25" t="e">
        <f t="shared" si="3"/>
        <v>#N/A</v>
      </c>
      <c r="H15" s="4"/>
      <c r="I15" s="9"/>
      <c r="J15" s="40"/>
      <c r="K15" s="3"/>
      <c r="L15" s="9"/>
      <c r="M15" s="44"/>
      <c r="N15" s="25" t="e">
        <f t="shared" si="0"/>
        <v>#N/A</v>
      </c>
      <c r="O15" s="61"/>
      <c r="P15" s="70">
        <v>53003</v>
      </c>
      <c r="Q15" s="62" t="str">
        <f t="shared" si="1"/>
        <v>TEACHER-CTE</v>
      </c>
      <c r="R15" s="63">
        <f t="shared" si="2"/>
        <v>1001</v>
      </c>
      <c r="S15" s="2"/>
      <c r="T15" s="64">
        <f t="shared" si="4"/>
        <v>0</v>
      </c>
      <c r="U15" s="65">
        <f t="shared" si="5"/>
        <v>0</v>
      </c>
      <c r="W15" s="61"/>
      <c r="X15" s="70"/>
      <c r="Y15" s="62" t="str">
        <f t="shared" si="10"/>
        <v/>
      </c>
      <c r="Z15" s="63" t="str">
        <f t="shared" si="11"/>
        <v/>
      </c>
      <c r="AA15" s="2"/>
      <c r="AB15" s="64">
        <f t="shared" si="8"/>
        <v>0</v>
      </c>
      <c r="AC15" s="65">
        <f t="shared" si="9"/>
        <v>0</v>
      </c>
    </row>
    <row r="16" spans="1:29" s="5" customFormat="1" ht="16.5" customHeight="1" x14ac:dyDescent="0.25">
      <c r="A16" s="4"/>
      <c r="B16" s="9"/>
      <c r="C16" s="40"/>
      <c r="D16" s="3"/>
      <c r="E16" s="9"/>
      <c r="F16" s="44"/>
      <c r="G16" s="25" t="e">
        <f t="shared" si="3"/>
        <v>#N/A</v>
      </c>
      <c r="H16" s="4"/>
      <c r="I16" s="9"/>
      <c r="J16" s="40"/>
      <c r="K16" s="3"/>
      <c r="L16" s="9"/>
      <c r="M16" s="44"/>
      <c r="N16" s="25" t="e">
        <f t="shared" si="0"/>
        <v>#N/A</v>
      </c>
      <c r="O16" s="61"/>
      <c r="P16" s="62"/>
      <c r="Q16" s="62" t="str">
        <f t="shared" si="1"/>
        <v/>
      </c>
      <c r="R16" s="63" t="str">
        <f t="shared" si="2"/>
        <v/>
      </c>
      <c r="S16" s="2"/>
      <c r="T16" s="64">
        <f t="shared" si="4"/>
        <v>0</v>
      </c>
      <c r="U16" s="65">
        <f t="shared" si="5"/>
        <v>0</v>
      </c>
      <c r="W16" s="61"/>
      <c r="X16" s="70"/>
      <c r="Y16" s="62" t="str">
        <f t="shared" si="10"/>
        <v/>
      </c>
      <c r="Z16" s="63" t="str">
        <f t="shared" si="11"/>
        <v/>
      </c>
      <c r="AA16" s="2"/>
      <c r="AB16" s="64">
        <f t="shared" si="8"/>
        <v>0</v>
      </c>
      <c r="AC16" s="65">
        <f t="shared" si="9"/>
        <v>0</v>
      </c>
    </row>
    <row r="17" spans="1:29" s="5" customFormat="1" ht="16.5" customHeight="1" x14ac:dyDescent="0.25">
      <c r="A17" s="4"/>
      <c r="B17" s="9"/>
      <c r="C17" s="40"/>
      <c r="D17" s="3"/>
      <c r="E17" s="9"/>
      <c r="F17" s="44"/>
      <c r="G17" s="25" t="e">
        <f t="shared" si="3"/>
        <v>#N/A</v>
      </c>
      <c r="H17" s="4"/>
      <c r="I17" s="9"/>
      <c r="J17" s="40"/>
      <c r="K17" s="3"/>
      <c r="L17" s="9"/>
      <c r="M17" s="44"/>
      <c r="N17" s="25" t="e">
        <f t="shared" si="0"/>
        <v>#N/A</v>
      </c>
      <c r="O17" s="61"/>
      <c r="P17" s="62"/>
      <c r="Q17" s="62" t="str">
        <f t="shared" si="1"/>
        <v/>
      </c>
      <c r="R17" s="63" t="str">
        <f t="shared" si="2"/>
        <v/>
      </c>
      <c r="S17" s="2"/>
      <c r="T17" s="64">
        <f t="shared" si="4"/>
        <v>0</v>
      </c>
      <c r="U17" s="65">
        <f t="shared" si="5"/>
        <v>0</v>
      </c>
      <c r="W17" s="61"/>
      <c r="X17" s="70"/>
      <c r="Y17" s="62" t="str">
        <f t="shared" si="10"/>
        <v/>
      </c>
      <c r="Z17" s="63" t="str">
        <f t="shared" si="11"/>
        <v/>
      </c>
      <c r="AA17" s="2"/>
      <c r="AB17" s="64">
        <f t="shared" si="8"/>
        <v>0</v>
      </c>
      <c r="AC17" s="65">
        <f t="shared" si="9"/>
        <v>0</v>
      </c>
    </row>
    <row r="18" spans="1:29" s="5" customFormat="1" ht="16.5" customHeight="1" thickBot="1" x14ac:dyDescent="0.3">
      <c r="A18" s="4"/>
      <c r="B18" s="9"/>
      <c r="C18" s="40"/>
      <c r="D18" s="3"/>
      <c r="E18" s="9"/>
      <c r="F18" s="44"/>
      <c r="G18" s="25" t="e">
        <f t="shared" si="3"/>
        <v>#N/A</v>
      </c>
      <c r="H18" s="4"/>
      <c r="I18" s="9"/>
      <c r="J18" s="40"/>
      <c r="K18" s="3"/>
      <c r="L18" s="9"/>
      <c r="M18" s="44"/>
      <c r="N18" s="25" t="e">
        <f t="shared" si="0"/>
        <v>#N/A</v>
      </c>
      <c r="O18" s="61"/>
      <c r="P18" s="62"/>
      <c r="Q18" s="62" t="str">
        <f t="shared" si="1"/>
        <v/>
      </c>
      <c r="R18" s="63" t="str">
        <f t="shared" si="2"/>
        <v/>
      </c>
      <c r="S18" s="2"/>
      <c r="T18" s="64">
        <f t="shared" si="4"/>
        <v>0</v>
      </c>
      <c r="U18" s="65">
        <f t="shared" si="5"/>
        <v>0</v>
      </c>
      <c r="W18" s="61"/>
      <c r="X18" s="70"/>
      <c r="Y18" s="62" t="str">
        <f t="shared" si="10"/>
        <v/>
      </c>
      <c r="Z18" s="63" t="str">
        <f t="shared" si="11"/>
        <v/>
      </c>
      <c r="AA18" s="2"/>
      <c r="AB18" s="64">
        <f t="shared" si="8"/>
        <v>0</v>
      </c>
      <c r="AC18" s="65">
        <f t="shared" si="9"/>
        <v>0</v>
      </c>
    </row>
    <row r="19" spans="1:29" s="5" customFormat="1" ht="16.5" customHeight="1" thickBot="1" x14ac:dyDescent="0.3">
      <c r="A19" s="4"/>
      <c r="B19" s="9"/>
      <c r="C19" s="40"/>
      <c r="D19" s="3"/>
      <c r="E19" s="9"/>
      <c r="F19" s="44"/>
      <c r="G19" s="25" t="e">
        <f t="shared" si="3"/>
        <v>#N/A</v>
      </c>
      <c r="H19" s="4"/>
      <c r="I19" s="9"/>
      <c r="J19" s="40"/>
      <c r="K19" s="3"/>
      <c r="L19" s="9"/>
      <c r="M19" s="44"/>
      <c r="N19" s="25" t="e">
        <f t="shared" si="0"/>
        <v>#N/A</v>
      </c>
      <c r="O19" s="68"/>
      <c r="P19" s="69"/>
      <c r="Q19" s="69"/>
      <c r="R19" s="27" t="s">
        <v>7</v>
      </c>
      <c r="S19" s="28">
        <f>SUM(S7:S18)</f>
        <v>0</v>
      </c>
      <c r="T19" s="28">
        <f>SUM(T7:T18)</f>
        <v>0</v>
      </c>
      <c r="U19" s="29">
        <f>S19-T19</f>
        <v>0</v>
      </c>
      <c r="W19" s="61"/>
      <c r="X19" s="70"/>
      <c r="Y19" s="62" t="str">
        <f t="shared" si="10"/>
        <v/>
      </c>
      <c r="Z19" s="63" t="str">
        <f t="shared" si="11"/>
        <v/>
      </c>
      <c r="AA19" s="2"/>
      <c r="AB19" s="64">
        <f t="shared" si="8"/>
        <v>0</v>
      </c>
      <c r="AC19" s="65">
        <f t="shared" si="9"/>
        <v>0</v>
      </c>
    </row>
    <row r="20" spans="1:29" s="5" customFormat="1" ht="16.5" customHeight="1" thickBot="1" x14ac:dyDescent="0.3">
      <c r="A20" s="4"/>
      <c r="B20" s="9"/>
      <c r="C20" s="40"/>
      <c r="D20" s="3"/>
      <c r="E20" s="9"/>
      <c r="F20" s="44"/>
      <c r="G20" s="25" t="e">
        <f t="shared" si="3"/>
        <v>#N/A</v>
      </c>
      <c r="H20" s="4"/>
      <c r="I20" s="9"/>
      <c r="J20" s="40"/>
      <c r="K20" s="3"/>
      <c r="L20" s="9"/>
      <c r="M20" s="44"/>
      <c r="N20" s="25" t="e">
        <f t="shared" si="0"/>
        <v>#N/A</v>
      </c>
      <c r="O20" s="73"/>
      <c r="P20" s="74"/>
      <c r="Q20" s="74"/>
      <c r="R20" s="130"/>
      <c r="S20" s="131"/>
      <c r="T20" s="131"/>
      <c r="U20" s="132"/>
      <c r="W20" s="68"/>
      <c r="X20" s="83"/>
      <c r="Y20" s="69"/>
      <c r="Z20" s="27" t="s">
        <v>7</v>
      </c>
      <c r="AA20" s="28">
        <f>SUM(AA7:AA19)</f>
        <v>0</v>
      </c>
      <c r="AB20" s="28">
        <f>SUM(AB7:AB19)</f>
        <v>0</v>
      </c>
      <c r="AC20" s="29">
        <f>AA20-AB20</f>
        <v>0</v>
      </c>
    </row>
    <row r="21" spans="1:29" s="5" customFormat="1" ht="16.5" customHeight="1" thickBot="1" x14ac:dyDescent="0.3">
      <c r="A21" s="4"/>
      <c r="B21" s="9"/>
      <c r="C21" s="40"/>
      <c r="D21" s="3"/>
      <c r="E21" s="9"/>
      <c r="F21" s="44"/>
      <c r="G21" s="25" t="e">
        <f t="shared" si="3"/>
        <v>#N/A</v>
      </c>
      <c r="H21" s="4"/>
      <c r="I21" s="9"/>
      <c r="J21" s="40"/>
      <c r="K21" s="3"/>
      <c r="L21" s="9"/>
      <c r="M21" s="44"/>
      <c r="N21" s="25" t="e">
        <f t="shared" si="0"/>
        <v>#N/A</v>
      </c>
      <c r="O21" s="186" t="s">
        <v>818</v>
      </c>
      <c r="P21" s="187"/>
      <c r="Q21" s="187"/>
      <c r="R21" s="187"/>
      <c r="S21" s="187"/>
      <c r="T21" s="187"/>
      <c r="U21" s="188"/>
      <c r="W21" s="73"/>
      <c r="X21" s="74"/>
      <c r="Y21" s="74"/>
      <c r="Z21" s="130"/>
      <c r="AA21" s="131"/>
      <c r="AB21" s="131"/>
      <c r="AC21" s="132"/>
    </row>
    <row r="22" spans="1:29" s="5" customFormat="1" ht="16.5" customHeight="1" thickBot="1" x14ac:dyDescent="0.3">
      <c r="A22" s="4"/>
      <c r="B22" s="9"/>
      <c r="C22" s="40"/>
      <c r="D22" s="3"/>
      <c r="E22" s="9"/>
      <c r="F22" s="44"/>
      <c r="G22" s="25" t="e">
        <f t="shared" si="3"/>
        <v>#N/A</v>
      </c>
      <c r="H22" s="4"/>
      <c r="I22" s="9"/>
      <c r="J22" s="40"/>
      <c r="K22" s="3"/>
      <c r="L22" s="9"/>
      <c r="M22" s="44"/>
      <c r="N22" s="25" t="e">
        <f t="shared" si="0"/>
        <v>#N/A</v>
      </c>
      <c r="O22" s="23"/>
      <c r="P22" s="18" t="s">
        <v>12</v>
      </c>
      <c r="Q22" s="19" t="s">
        <v>1</v>
      </c>
      <c r="R22" s="19" t="s">
        <v>16</v>
      </c>
      <c r="S22" s="19" t="s">
        <v>14</v>
      </c>
      <c r="T22" s="19" t="s">
        <v>17</v>
      </c>
      <c r="U22" s="20" t="s">
        <v>18</v>
      </c>
      <c r="W22" s="186" t="s">
        <v>2</v>
      </c>
      <c r="X22" s="187"/>
      <c r="Y22" s="187"/>
      <c r="Z22" s="187"/>
      <c r="AA22" s="187"/>
      <c r="AB22" s="187"/>
      <c r="AC22" s="188"/>
    </row>
    <row r="23" spans="1:29" s="5" customFormat="1" ht="16.5" customHeight="1" thickBot="1" x14ac:dyDescent="0.3">
      <c r="A23" s="4"/>
      <c r="B23" s="9"/>
      <c r="C23" s="40"/>
      <c r="D23" s="3"/>
      <c r="E23" s="9"/>
      <c r="F23" s="44"/>
      <c r="G23" s="25" t="e">
        <f t="shared" si="3"/>
        <v>#N/A</v>
      </c>
      <c r="H23" s="4"/>
      <c r="I23" s="9"/>
      <c r="J23" s="40"/>
      <c r="K23" s="3"/>
      <c r="L23" s="9"/>
      <c r="M23" s="44"/>
      <c r="N23" s="25" t="e">
        <f t="shared" si="0"/>
        <v>#N/A</v>
      </c>
      <c r="O23" s="61"/>
      <c r="P23" s="70">
        <v>52001</v>
      </c>
      <c r="Q23" s="62" t="str">
        <f t="shared" ref="Q23:Q31" si="12">IFERROR(VLOOKUP(P23,DESCRIPTIONS,3,), "")</f>
        <v>LEVEL 111</v>
      </c>
      <c r="R23" s="63">
        <f t="shared" ref="R23:R31" si="13">IFERROR(VLOOKUP(P23,DESCRIPTIONS,9), "")</f>
        <v>1001</v>
      </c>
      <c r="S23" s="2"/>
      <c r="T23" s="64">
        <f>SUMIF($E$7:$E$49,P23,$D$7:$D$49)+SUMIF($L$7:$L$49,P23,$K$7:$K$49)+SUMIF($E$54:$E$99,P23,$D$54:$D$99)+SUMIF($L$54:$L$99,P23,$K$54:$K$99)+SUMIF($E$104:$E$149,P23,$D$104:$D$149)+SUMIF($L$104:$L$149,P23,$K$104:$K$149)</f>
        <v>0</v>
      </c>
      <c r="U23" s="65">
        <f>S23-T23</f>
        <v>0</v>
      </c>
      <c r="W23" s="23"/>
      <c r="X23" s="18" t="s">
        <v>12</v>
      </c>
      <c r="Y23" s="19" t="s">
        <v>1</v>
      </c>
      <c r="Z23" s="19" t="s">
        <v>16</v>
      </c>
      <c r="AA23" s="19" t="s">
        <v>14</v>
      </c>
      <c r="AB23" s="19" t="s">
        <v>17</v>
      </c>
      <c r="AC23" s="20" t="s">
        <v>18</v>
      </c>
    </row>
    <row r="24" spans="1:29" s="5" customFormat="1" ht="16.5" customHeight="1" x14ac:dyDescent="0.25">
      <c r="A24" s="4"/>
      <c r="B24" s="9"/>
      <c r="C24" s="40"/>
      <c r="D24" s="3"/>
      <c r="E24" s="9"/>
      <c r="F24" s="44"/>
      <c r="G24" s="25" t="e">
        <f t="shared" si="3"/>
        <v>#N/A</v>
      </c>
      <c r="H24" s="4"/>
      <c r="I24" s="9"/>
      <c r="J24" s="40"/>
      <c r="K24" s="3"/>
      <c r="L24" s="9"/>
      <c r="M24" s="44"/>
      <c r="N24" s="25" t="e">
        <f t="shared" si="0"/>
        <v>#N/A</v>
      </c>
      <c r="O24" s="157"/>
      <c r="P24" s="158">
        <v>52002</v>
      </c>
      <c r="Q24" s="159" t="str">
        <f t="shared" si="12"/>
        <v>LEVEL 112</v>
      </c>
      <c r="R24" s="160">
        <f t="shared" si="13"/>
        <v>1001</v>
      </c>
      <c r="S24" s="2"/>
      <c r="T24" s="161">
        <f t="shared" ref="T24:T31" si="14">SUMIF($E$7:$E$49,P24,$D$7:$D$49)+SUMIF($L$7:$L$49,P24,$K$7:$K$49)+SUMIF($E$54:$E$99,P24,$D$54:$D$99)+SUMIF($L$54:$L$99,P24,$K$54:$K$99)+SUMIF($E$104:$E$149,P24,$D$104:$D$149)+SUMIF($L$104:$L$149,P24,$K$104:$K$149)</f>
        <v>0</v>
      </c>
      <c r="U24" s="162">
        <f t="shared" ref="U24:U31" si="15">S24-T24</f>
        <v>0</v>
      </c>
      <c r="W24" s="61"/>
      <c r="X24" s="70">
        <v>51014</v>
      </c>
      <c r="Y24" s="62" t="str">
        <f t="shared" ref="Y24:Y49" si="16">IFERROR(VLOOKUP(X24,DESCRIPTIONS,3,), "")</f>
        <v>ESOL ELEM</v>
      </c>
      <c r="Z24" s="63">
        <f t="shared" ref="Z24:Z49" si="17">IFERROR(VLOOKUP(X24,DESCRIPTIONS,9), "")</f>
        <v>1154</v>
      </c>
      <c r="AA24" s="2"/>
      <c r="AB24" s="64">
        <f>SUMIF($E$7:$E$49,X24,$D$7:$D$49)+SUMIF($L$7:$L$49,X24,$K$7:$K$49)+SUMIF($E$54:$E$99,X24,$D$54:$D$99)+SUMIF($L$54:$L$99,X24,$K$54:$K$99)+SUMIF($E$104:$E$149,X24,$D$104:$D$149)+SUMIF($L$104:$L$149,X24,$K$104:$K$149)</f>
        <v>0</v>
      </c>
      <c r="AC24" s="65">
        <f t="shared" ref="AC24:AC49" si="18">AA24-AB24</f>
        <v>0</v>
      </c>
    </row>
    <row r="25" spans="1:29" s="5" customFormat="1" ht="16.5" customHeight="1" x14ac:dyDescent="0.25">
      <c r="A25" s="4"/>
      <c r="B25" s="9"/>
      <c r="C25" s="40"/>
      <c r="D25" s="3"/>
      <c r="E25" s="9"/>
      <c r="F25" s="44"/>
      <c r="G25" s="25" t="e">
        <f t="shared" si="3"/>
        <v>#N/A</v>
      </c>
      <c r="H25" s="4"/>
      <c r="I25" s="9"/>
      <c r="J25" s="40"/>
      <c r="K25" s="3"/>
      <c r="L25" s="9"/>
      <c r="M25" s="44"/>
      <c r="N25" s="25" t="e">
        <f t="shared" si="0"/>
        <v>#N/A</v>
      </c>
      <c r="O25" s="61"/>
      <c r="P25" s="70">
        <v>52003</v>
      </c>
      <c r="Q25" s="62" t="str">
        <f t="shared" si="12"/>
        <v>LEVEL 113</v>
      </c>
      <c r="R25" s="63">
        <f t="shared" si="13"/>
        <v>1001</v>
      </c>
      <c r="S25" s="2"/>
      <c r="T25" s="64">
        <f t="shared" si="14"/>
        <v>0</v>
      </c>
      <c r="U25" s="65">
        <f t="shared" si="15"/>
        <v>0</v>
      </c>
      <c r="W25" s="61"/>
      <c r="X25" s="70">
        <v>51015</v>
      </c>
      <c r="Y25" s="62" t="str">
        <f t="shared" si="16"/>
        <v>TITLE I TEACHER</v>
      </c>
      <c r="Z25" s="63">
        <f t="shared" si="17"/>
        <v>418082</v>
      </c>
      <c r="AA25" s="2"/>
      <c r="AB25" s="64">
        <f t="shared" ref="AB25:AB49" si="19">SUMIF($E$7:$E$49,X25,$D$7:$D$49)+SUMIF($L$7:$L$49,X25,$K$7:$K$49)+SUMIF($E$54:$E$99,X25,$D$54:$D$99)+SUMIF($L$54:$L$99,X25,$K$54:$K$99)+SUMIF($E$104:$E$149,X25,$D$104:$D$149)+SUMIF($L$104:$L$149,X25,$K$104:$K$149)</f>
        <v>0</v>
      </c>
      <c r="AC25" s="65">
        <f t="shared" si="18"/>
        <v>0</v>
      </c>
    </row>
    <row r="26" spans="1:29" s="5" customFormat="1" ht="16.5" customHeight="1" x14ac:dyDescent="0.25">
      <c r="A26" s="4"/>
      <c r="B26" s="9"/>
      <c r="C26" s="40"/>
      <c r="D26" s="3"/>
      <c r="E26" s="9"/>
      <c r="F26" s="44"/>
      <c r="G26" s="25" t="e">
        <f t="shared" si="3"/>
        <v>#N/A</v>
      </c>
      <c r="H26" s="4"/>
      <c r="I26" s="9"/>
      <c r="J26" s="40"/>
      <c r="K26" s="3"/>
      <c r="L26" s="9"/>
      <c r="M26" s="44"/>
      <c r="N26" s="25" t="e">
        <f t="shared" si="0"/>
        <v>#N/A</v>
      </c>
      <c r="O26" s="61"/>
      <c r="P26" s="70">
        <v>52004</v>
      </c>
      <c r="Q26" s="62" t="str">
        <f t="shared" si="12"/>
        <v>LEVEL 254</v>
      </c>
      <c r="R26" s="63">
        <f t="shared" si="13"/>
        <v>1001</v>
      </c>
      <c r="S26" s="2"/>
      <c r="T26" s="64">
        <f t="shared" si="14"/>
        <v>0</v>
      </c>
      <c r="U26" s="65">
        <f t="shared" si="15"/>
        <v>0</v>
      </c>
      <c r="W26" s="157"/>
      <c r="X26" s="158">
        <v>51031</v>
      </c>
      <c r="Y26" s="159" t="str">
        <f t="shared" si="16"/>
        <v>MIDDLE SPECIAL UNIT</v>
      </c>
      <c r="Z26" s="160">
        <f t="shared" si="17"/>
        <v>1652</v>
      </c>
      <c r="AA26" s="2"/>
      <c r="AB26" s="161">
        <f t="shared" si="19"/>
        <v>0</v>
      </c>
      <c r="AC26" s="162">
        <f t="shared" si="18"/>
        <v>0</v>
      </c>
    </row>
    <row r="27" spans="1:29" s="5" customFormat="1" ht="16.5" customHeight="1" x14ac:dyDescent="0.25">
      <c r="A27" s="4"/>
      <c r="B27" s="9"/>
      <c r="C27" s="40"/>
      <c r="D27" s="3"/>
      <c r="E27" s="9"/>
      <c r="F27" s="44"/>
      <c r="G27" s="25" t="e">
        <f t="shared" si="3"/>
        <v>#N/A</v>
      </c>
      <c r="H27" s="4"/>
      <c r="I27" s="9"/>
      <c r="J27" s="40"/>
      <c r="K27" s="3"/>
      <c r="L27" s="9"/>
      <c r="M27" s="44"/>
      <c r="N27" s="25" t="e">
        <f t="shared" si="0"/>
        <v>#N/A</v>
      </c>
      <c r="O27" s="61"/>
      <c r="P27" s="70">
        <v>52005</v>
      </c>
      <c r="Q27" s="62" t="str">
        <f t="shared" si="12"/>
        <v>LEVEL 255</v>
      </c>
      <c r="R27" s="63">
        <f t="shared" si="13"/>
        <v>1001</v>
      </c>
      <c r="S27" s="2"/>
      <c r="T27" s="64">
        <f t="shared" si="14"/>
        <v>0</v>
      </c>
      <c r="U27" s="65">
        <f t="shared" si="15"/>
        <v>0</v>
      </c>
      <c r="W27" s="137"/>
      <c r="X27" s="70">
        <v>51035</v>
      </c>
      <c r="Y27" s="62" t="str">
        <f t="shared" si="16"/>
        <v>BASIC 9-12</v>
      </c>
      <c r="Z27" s="63">
        <f t="shared" si="17"/>
        <v>440</v>
      </c>
      <c r="AA27" s="2"/>
      <c r="AB27" s="64">
        <f t="shared" si="19"/>
        <v>0</v>
      </c>
      <c r="AC27" s="65">
        <f t="shared" si="18"/>
        <v>0</v>
      </c>
    </row>
    <row r="28" spans="1:29" s="5" customFormat="1" ht="16.5" customHeight="1" x14ac:dyDescent="0.25">
      <c r="A28" s="4"/>
      <c r="B28" s="9"/>
      <c r="C28" s="40"/>
      <c r="D28" s="3"/>
      <c r="E28" s="9"/>
      <c r="F28" s="44"/>
      <c r="G28" s="25" t="e">
        <f t="shared" si="3"/>
        <v>#N/A</v>
      </c>
      <c r="H28" s="4"/>
      <c r="I28" s="9"/>
      <c r="J28" s="40"/>
      <c r="K28" s="3"/>
      <c r="L28" s="9"/>
      <c r="M28" s="44"/>
      <c r="N28" s="25" t="e">
        <f t="shared" si="0"/>
        <v>#N/A</v>
      </c>
      <c r="O28" s="61"/>
      <c r="P28" s="70">
        <v>52063</v>
      </c>
      <c r="Q28" s="62" t="str">
        <f t="shared" si="12"/>
        <v>B.L.A.S.T. TCHR</v>
      </c>
      <c r="R28" s="63">
        <f t="shared" si="13"/>
        <v>1001</v>
      </c>
      <c r="S28" s="2"/>
      <c r="T28" s="64">
        <f t="shared" si="14"/>
        <v>0</v>
      </c>
      <c r="U28" s="65">
        <f t="shared" si="15"/>
        <v>0</v>
      </c>
      <c r="W28" s="61"/>
      <c r="X28" s="70">
        <v>51037</v>
      </c>
      <c r="Y28" s="62" t="str">
        <f t="shared" si="16"/>
        <v>DUAL ENROLLMENT SR</v>
      </c>
      <c r="Z28" s="63">
        <f t="shared" si="17"/>
        <v>1241</v>
      </c>
      <c r="AA28" s="2"/>
      <c r="AB28" s="64">
        <f t="shared" si="19"/>
        <v>0</v>
      </c>
      <c r="AC28" s="65">
        <f t="shared" si="18"/>
        <v>0</v>
      </c>
    </row>
    <row r="29" spans="1:29" s="5" customFormat="1" ht="16.5" customHeight="1" x14ac:dyDescent="0.25">
      <c r="A29" s="4"/>
      <c r="B29" s="9"/>
      <c r="C29" s="40"/>
      <c r="D29" s="3"/>
      <c r="E29" s="9"/>
      <c r="F29" s="44"/>
      <c r="G29" s="25" t="e">
        <f t="shared" si="3"/>
        <v>#N/A</v>
      </c>
      <c r="H29" s="4"/>
      <c r="I29" s="9"/>
      <c r="J29" s="40"/>
      <c r="K29" s="3"/>
      <c r="L29" s="9"/>
      <c r="M29" s="44"/>
      <c r="N29" s="25" t="e">
        <f t="shared" si="0"/>
        <v>#N/A</v>
      </c>
      <c r="O29" s="61"/>
      <c r="P29" s="70">
        <v>52064</v>
      </c>
      <c r="Q29" s="62" t="str">
        <f t="shared" si="12"/>
        <v>B.L.A.S.T. TCHR</v>
      </c>
      <c r="R29" s="63">
        <f t="shared" si="13"/>
        <v>1001</v>
      </c>
      <c r="S29" s="2"/>
      <c r="T29" s="64">
        <f t="shared" si="14"/>
        <v>0</v>
      </c>
      <c r="U29" s="65">
        <f t="shared" si="15"/>
        <v>0</v>
      </c>
      <c r="W29" s="61"/>
      <c r="X29" s="70">
        <v>51038</v>
      </c>
      <c r="Y29" s="62" t="str">
        <f t="shared" si="16"/>
        <v>ADVANCED PLACEMENT SR</v>
      </c>
      <c r="Z29" s="63">
        <f t="shared" si="17"/>
        <v>1093</v>
      </c>
      <c r="AA29" s="2"/>
      <c r="AB29" s="64">
        <f t="shared" si="19"/>
        <v>0</v>
      </c>
      <c r="AC29" s="65">
        <f t="shared" si="18"/>
        <v>0</v>
      </c>
    </row>
    <row r="30" spans="1:29" s="5" customFormat="1" ht="16.5" customHeight="1" x14ac:dyDescent="0.25">
      <c r="A30" s="4"/>
      <c r="B30" s="9"/>
      <c r="C30" s="40"/>
      <c r="D30" s="3"/>
      <c r="E30" s="9"/>
      <c r="F30" s="44"/>
      <c r="G30" s="25" t="e">
        <f t="shared" si="3"/>
        <v>#N/A</v>
      </c>
      <c r="H30" s="4"/>
      <c r="I30" s="9"/>
      <c r="J30" s="40"/>
      <c r="K30" s="3"/>
      <c r="L30" s="9"/>
      <c r="M30" s="44"/>
      <c r="N30" s="25" t="e">
        <f t="shared" si="0"/>
        <v>#N/A</v>
      </c>
      <c r="O30" s="157"/>
      <c r="P30" s="158">
        <v>52076</v>
      </c>
      <c r="Q30" s="159" t="str">
        <f t="shared" si="12"/>
        <v>GIFTED LEVEL 112</v>
      </c>
      <c r="R30" s="160">
        <f t="shared" si="13"/>
        <v>1001</v>
      </c>
      <c r="S30" s="2"/>
      <c r="T30" s="161">
        <f t="shared" si="14"/>
        <v>0</v>
      </c>
      <c r="U30" s="162">
        <f t="shared" si="15"/>
        <v>0</v>
      </c>
      <c r="W30" s="61"/>
      <c r="X30" s="70">
        <v>51039</v>
      </c>
      <c r="Y30" s="62" t="str">
        <f t="shared" si="16"/>
        <v>AICE/IB SR</v>
      </c>
      <c r="Z30" s="63">
        <f t="shared" si="17"/>
        <v>1001</v>
      </c>
      <c r="AA30" s="2"/>
      <c r="AB30" s="64">
        <f t="shared" si="19"/>
        <v>0</v>
      </c>
      <c r="AC30" s="65">
        <f t="shared" si="18"/>
        <v>0</v>
      </c>
    </row>
    <row r="31" spans="1:29" s="5" customFormat="1" ht="16.5" customHeight="1" thickBot="1" x14ac:dyDescent="0.3">
      <c r="A31" s="4"/>
      <c r="B31" s="9"/>
      <c r="C31" s="40"/>
      <c r="D31" s="3"/>
      <c r="E31" s="9"/>
      <c r="F31" s="44"/>
      <c r="G31" s="25" t="e">
        <f t="shared" si="3"/>
        <v>#N/A</v>
      </c>
      <c r="H31" s="4"/>
      <c r="I31" s="9"/>
      <c r="J31" s="40"/>
      <c r="K31" s="3"/>
      <c r="L31" s="9"/>
      <c r="M31" s="44"/>
      <c r="N31" s="25" t="e">
        <f t="shared" si="0"/>
        <v>#N/A</v>
      </c>
      <c r="O31" s="61"/>
      <c r="P31" s="70">
        <v>52077</v>
      </c>
      <c r="Q31" s="62" t="str">
        <f t="shared" si="12"/>
        <v>GIFTED LEVEL 113</v>
      </c>
      <c r="R31" s="63">
        <f t="shared" si="13"/>
        <v>1001</v>
      </c>
      <c r="S31" s="2"/>
      <c r="T31" s="64">
        <f t="shared" si="14"/>
        <v>0</v>
      </c>
      <c r="U31" s="65">
        <f t="shared" si="15"/>
        <v>0</v>
      </c>
      <c r="W31" s="61"/>
      <c r="X31" s="70">
        <v>51042</v>
      </c>
      <c r="Y31" s="62" t="str">
        <f t="shared" si="16"/>
        <v>BASIC 9-12</v>
      </c>
      <c r="Z31" s="63">
        <f t="shared" si="17"/>
        <v>1829</v>
      </c>
      <c r="AA31" s="2"/>
      <c r="AB31" s="64">
        <f t="shared" si="19"/>
        <v>0</v>
      </c>
      <c r="AC31" s="65">
        <f t="shared" si="18"/>
        <v>0</v>
      </c>
    </row>
    <row r="32" spans="1:29" s="5" customFormat="1" ht="16.5" customHeight="1" thickBot="1" x14ac:dyDescent="0.3">
      <c r="A32" s="4"/>
      <c r="B32" s="9"/>
      <c r="C32" s="40"/>
      <c r="D32" s="3"/>
      <c r="E32" s="9"/>
      <c r="F32" s="44"/>
      <c r="G32" s="25" t="e">
        <f t="shared" si="3"/>
        <v>#N/A</v>
      </c>
      <c r="H32" s="4"/>
      <c r="I32" s="9"/>
      <c r="J32" s="40"/>
      <c r="K32" s="3"/>
      <c r="L32" s="9"/>
      <c r="M32" s="44"/>
      <c r="N32" s="25" t="e">
        <f t="shared" si="0"/>
        <v>#N/A</v>
      </c>
      <c r="O32" s="68"/>
      <c r="P32" s="83"/>
      <c r="Q32" s="69"/>
      <c r="R32" s="27" t="s">
        <v>7</v>
      </c>
      <c r="S32" s="28">
        <f>SUM(S23:S31)</f>
        <v>0</v>
      </c>
      <c r="T32" s="28">
        <f>SUM(T23:T31)</f>
        <v>0</v>
      </c>
      <c r="U32" s="29">
        <f>S32-T32</f>
        <v>0</v>
      </c>
      <c r="W32" s="157"/>
      <c r="X32" s="158">
        <v>51046</v>
      </c>
      <c r="Y32" s="159" t="str">
        <f t="shared" si="16"/>
        <v>STRINGS MUSIC ELEM</v>
      </c>
      <c r="Z32" s="160">
        <f t="shared" si="17"/>
        <v>1126</v>
      </c>
      <c r="AA32" s="2"/>
      <c r="AB32" s="161">
        <f t="shared" si="19"/>
        <v>0</v>
      </c>
      <c r="AC32" s="162">
        <f t="shared" si="18"/>
        <v>0</v>
      </c>
    </row>
    <row r="33" spans="1:29" s="5" customFormat="1" ht="16.5" customHeight="1" thickBot="1" x14ac:dyDescent="0.3">
      <c r="A33" s="4"/>
      <c r="B33" s="9"/>
      <c r="C33" s="40"/>
      <c r="D33" s="3"/>
      <c r="E33" s="9"/>
      <c r="F33" s="44"/>
      <c r="G33" s="25" t="e">
        <f t="shared" si="3"/>
        <v>#N/A</v>
      </c>
      <c r="H33" s="4"/>
      <c r="I33" s="9"/>
      <c r="J33" s="40"/>
      <c r="K33" s="3"/>
      <c r="L33" s="9"/>
      <c r="M33" s="44"/>
      <c r="N33" s="25" t="e">
        <f t="shared" si="0"/>
        <v>#N/A</v>
      </c>
      <c r="W33" s="61"/>
      <c r="X33" s="70">
        <v>51047</v>
      </c>
      <c r="Y33" s="62" t="str">
        <f t="shared" si="16"/>
        <v>STRINGS MUSIC SR</v>
      </c>
      <c r="Z33" s="63">
        <f t="shared" si="17"/>
        <v>1126</v>
      </c>
      <c r="AA33" s="2"/>
      <c r="AB33" s="64">
        <f t="shared" si="19"/>
        <v>0</v>
      </c>
      <c r="AC33" s="65">
        <f t="shared" si="18"/>
        <v>0</v>
      </c>
    </row>
    <row r="34" spans="1:29" s="5" customFormat="1" ht="16.5" customHeight="1" thickBot="1" x14ac:dyDescent="0.3">
      <c r="A34" s="4"/>
      <c r="B34" s="9"/>
      <c r="C34" s="40"/>
      <c r="D34" s="3"/>
      <c r="E34" s="9"/>
      <c r="F34" s="44"/>
      <c r="G34" s="25" t="e">
        <f t="shared" si="3"/>
        <v>#N/A</v>
      </c>
      <c r="H34" s="4"/>
      <c r="I34" s="9"/>
      <c r="J34" s="40"/>
      <c r="K34" s="3"/>
      <c r="L34" s="9"/>
      <c r="M34" s="44"/>
      <c r="N34" s="25" t="e">
        <f t="shared" si="0"/>
        <v>#N/A</v>
      </c>
      <c r="O34" s="186" t="s">
        <v>19</v>
      </c>
      <c r="P34" s="187"/>
      <c r="Q34" s="187"/>
      <c r="R34" s="187"/>
      <c r="S34" s="187"/>
      <c r="T34" s="187"/>
      <c r="U34" s="188"/>
      <c r="W34" s="66"/>
      <c r="X34" s="70">
        <v>53006</v>
      </c>
      <c r="Y34" s="62" t="str">
        <f t="shared" si="16"/>
        <v>IND ARTS 53 SR</v>
      </c>
      <c r="Z34" s="63">
        <f t="shared" si="17"/>
        <v>1241</v>
      </c>
      <c r="AA34" s="2"/>
      <c r="AB34" s="64">
        <f t="shared" si="19"/>
        <v>0</v>
      </c>
      <c r="AC34" s="65">
        <f t="shared" si="18"/>
        <v>0</v>
      </c>
    </row>
    <row r="35" spans="1:29" s="5" customFormat="1" ht="16.5" customHeight="1" thickBot="1" x14ac:dyDescent="0.3">
      <c r="A35" s="4"/>
      <c r="B35" s="9"/>
      <c r="C35" s="40"/>
      <c r="D35" s="3"/>
      <c r="E35" s="9"/>
      <c r="F35" s="44"/>
      <c r="G35" s="25" t="e">
        <f t="shared" si="3"/>
        <v>#N/A</v>
      </c>
      <c r="H35" s="4"/>
      <c r="I35" s="9"/>
      <c r="J35" s="40"/>
      <c r="K35" s="3"/>
      <c r="L35" s="9"/>
      <c r="M35" s="44"/>
      <c r="N35" s="25" t="e">
        <f t="shared" si="0"/>
        <v>#N/A</v>
      </c>
      <c r="O35" s="23"/>
      <c r="P35" s="18" t="s">
        <v>12</v>
      </c>
      <c r="Q35" s="19" t="s">
        <v>1</v>
      </c>
      <c r="R35" s="19" t="s">
        <v>16</v>
      </c>
      <c r="S35" s="19" t="s">
        <v>14</v>
      </c>
      <c r="T35" s="19" t="s">
        <v>17</v>
      </c>
      <c r="U35" s="20" t="s">
        <v>18</v>
      </c>
      <c r="W35" s="163"/>
      <c r="X35" s="158">
        <v>55021</v>
      </c>
      <c r="Y35" s="159" t="str">
        <f t="shared" si="16"/>
        <v>PRE-K HEADSTART</v>
      </c>
      <c r="Z35" s="160">
        <f t="shared" si="17"/>
        <v>418096</v>
      </c>
      <c r="AA35" s="2"/>
      <c r="AB35" s="161">
        <f t="shared" si="19"/>
        <v>0</v>
      </c>
      <c r="AC35" s="162">
        <f t="shared" si="18"/>
        <v>0</v>
      </c>
    </row>
    <row r="36" spans="1:29" s="5" customFormat="1" ht="16.5" customHeight="1" x14ac:dyDescent="0.25">
      <c r="A36" s="4"/>
      <c r="B36" s="9"/>
      <c r="C36" s="40"/>
      <c r="D36" s="3"/>
      <c r="E36" s="9"/>
      <c r="F36" s="44"/>
      <c r="G36" s="25" t="e">
        <f t="shared" si="3"/>
        <v>#N/A</v>
      </c>
      <c r="H36" s="4"/>
      <c r="I36" s="9"/>
      <c r="J36" s="40"/>
      <c r="K36" s="3"/>
      <c r="L36" s="9"/>
      <c r="M36" s="44"/>
      <c r="N36" s="25" t="e">
        <f t="shared" si="0"/>
        <v>#N/A</v>
      </c>
      <c r="O36" s="157"/>
      <c r="P36" s="158">
        <v>51007</v>
      </c>
      <c r="Q36" s="159" t="str">
        <f t="shared" ref="Q36:Q49" si="20">IFERROR(VLOOKUP(P36,DESCRIPTIONS,3,), "")</f>
        <v>BASIC 7-8</v>
      </c>
      <c r="R36" s="160">
        <f t="shared" ref="R36:R49" si="21">IFERROR(VLOOKUP(P36,DESCRIPTIONS,9), "")</f>
        <v>11152</v>
      </c>
      <c r="S36" s="2"/>
      <c r="T36" s="161">
        <f>SUMIF($E$7:$E$49,P36,$D$7:$D$49)+SUMIF($L$7:$L$49,P36,$K$7:$K$49)+SUMIF($E$55:$E$99,P36,$D$55:$D$99)+SUMIF($L$55:$L$99,P36,$K$55:$K$99)+SUMIF($E$122:$E$149,P36,$D$122:$D$149)+SUMIF($L$105:$L$121,P36,$K$105:$K$121)+SUMIF($L$126:$L$149,P36,$K$126:$K$149)+SUMIF($E$105:$E$117,P36,$D$105:$D$117)</f>
        <v>0</v>
      </c>
      <c r="U36" s="162">
        <f>S36-T36</f>
        <v>0</v>
      </c>
      <c r="W36" s="163"/>
      <c r="X36" s="158">
        <v>55022</v>
      </c>
      <c r="Y36" s="159" t="str">
        <f t="shared" si="16"/>
        <v>PRE-K HEADSTART</v>
      </c>
      <c r="Z36" s="160">
        <f t="shared" si="17"/>
        <v>563</v>
      </c>
      <c r="AA36" s="2"/>
      <c r="AB36" s="161">
        <f t="shared" si="19"/>
        <v>0</v>
      </c>
      <c r="AC36" s="162">
        <f t="shared" si="18"/>
        <v>0</v>
      </c>
    </row>
    <row r="37" spans="1:29" s="5" customFormat="1" ht="16.5" customHeight="1" x14ac:dyDescent="0.25">
      <c r="A37" s="4"/>
      <c r="B37" s="9"/>
      <c r="C37" s="40"/>
      <c r="D37" s="3"/>
      <c r="E37" s="9"/>
      <c r="F37" s="44"/>
      <c r="G37" s="25" t="e">
        <f t="shared" si="3"/>
        <v>#N/A</v>
      </c>
      <c r="H37" s="4"/>
      <c r="I37" s="9"/>
      <c r="J37" s="40"/>
      <c r="K37" s="3"/>
      <c r="L37" s="9"/>
      <c r="M37" s="44"/>
      <c r="N37" s="25" t="e">
        <f t="shared" si="0"/>
        <v>#N/A</v>
      </c>
      <c r="O37" s="157"/>
      <c r="P37" s="158">
        <v>51008</v>
      </c>
      <c r="Q37" s="159" t="str">
        <f t="shared" si="20"/>
        <v>BASIC 7-8</v>
      </c>
      <c r="R37" s="160">
        <f t="shared" si="21"/>
        <v>422</v>
      </c>
      <c r="S37" s="2"/>
      <c r="T37" s="161">
        <f t="shared" ref="T37:T49" si="22">SUMIF($E$7:$E$49,P37,$D$7:$D$49)+SUMIF($L$7:$L$49,P37,$K$7:$K$49)+SUMIF($E$55:$E$99,P37,$D$55:$D$99)+SUMIF($L$55:$L$99,P37,$K$55:$K$99)+SUMIF($E$122:$E$149,P37,$D$122:$D$149)+SUMIF($L$105:$L$121,P37,$K$105:$K$121)+SUMIF($L$126:$L$149,P37,$K$126:$K$149)+SUMIF($E$105:$E$117,P37,$D$105:$D$117)</f>
        <v>0</v>
      </c>
      <c r="U37" s="162">
        <f t="shared" ref="U37:U49" si="23">S37-T37</f>
        <v>0</v>
      </c>
      <c r="W37" s="61"/>
      <c r="X37" s="70"/>
      <c r="Y37" s="62" t="str">
        <f t="shared" si="16"/>
        <v/>
      </c>
      <c r="Z37" s="63" t="str">
        <f t="shared" si="17"/>
        <v/>
      </c>
      <c r="AA37" s="2"/>
      <c r="AB37" s="64">
        <f t="shared" si="19"/>
        <v>0</v>
      </c>
      <c r="AC37" s="65">
        <f t="shared" si="18"/>
        <v>0</v>
      </c>
    </row>
    <row r="38" spans="1:29" s="5" customFormat="1" ht="16.5" customHeight="1" x14ac:dyDescent="0.25">
      <c r="A38" s="4"/>
      <c r="B38" s="9"/>
      <c r="C38" s="40"/>
      <c r="D38" s="3"/>
      <c r="E38" s="9"/>
      <c r="F38" s="44"/>
      <c r="G38" s="25" t="e">
        <f t="shared" si="3"/>
        <v>#N/A</v>
      </c>
      <c r="H38" s="4"/>
      <c r="I38" s="9"/>
      <c r="J38" s="40"/>
      <c r="K38" s="3"/>
      <c r="L38" s="9"/>
      <c r="M38" s="44"/>
      <c r="N38" s="25" t="e">
        <f t="shared" si="0"/>
        <v>#N/A</v>
      </c>
      <c r="O38" s="61"/>
      <c r="P38" s="70">
        <v>51040</v>
      </c>
      <c r="Q38" s="62" t="str">
        <f t="shared" si="20"/>
        <v>BASIC 9-12</v>
      </c>
      <c r="R38" s="63">
        <f t="shared" si="21"/>
        <v>11152</v>
      </c>
      <c r="S38" s="2"/>
      <c r="T38" s="64">
        <f t="shared" si="22"/>
        <v>0</v>
      </c>
      <c r="U38" s="65">
        <f t="shared" si="23"/>
        <v>0</v>
      </c>
      <c r="W38" s="61"/>
      <c r="X38" s="70"/>
      <c r="Y38" s="62" t="str">
        <f t="shared" si="16"/>
        <v/>
      </c>
      <c r="Z38" s="63" t="str">
        <f t="shared" si="17"/>
        <v/>
      </c>
      <c r="AA38" s="2"/>
      <c r="AB38" s="64">
        <f t="shared" si="19"/>
        <v>0</v>
      </c>
      <c r="AC38" s="65">
        <f t="shared" si="18"/>
        <v>0</v>
      </c>
    </row>
    <row r="39" spans="1:29" s="5" customFormat="1" ht="16.5" customHeight="1" x14ac:dyDescent="0.25">
      <c r="A39" s="4"/>
      <c r="B39" s="9"/>
      <c r="C39" s="40"/>
      <c r="D39" s="3"/>
      <c r="E39" s="9"/>
      <c r="F39" s="44"/>
      <c r="G39" s="25" t="e">
        <f t="shared" si="3"/>
        <v>#N/A</v>
      </c>
      <c r="H39" s="4"/>
      <c r="I39" s="9"/>
      <c r="J39" s="40"/>
      <c r="K39" s="3"/>
      <c r="L39" s="9"/>
      <c r="M39" s="44"/>
      <c r="N39" s="25" t="e">
        <f t="shared" si="0"/>
        <v>#N/A</v>
      </c>
      <c r="O39" s="61"/>
      <c r="P39" s="70">
        <v>51041</v>
      </c>
      <c r="Q39" s="62" t="str">
        <f t="shared" si="20"/>
        <v>BASIC 9-12</v>
      </c>
      <c r="R39" s="63">
        <f t="shared" si="21"/>
        <v>1001</v>
      </c>
      <c r="S39" s="2"/>
      <c r="T39" s="64">
        <f t="shared" si="22"/>
        <v>0</v>
      </c>
      <c r="U39" s="65">
        <f t="shared" si="23"/>
        <v>0</v>
      </c>
      <c r="W39" s="61"/>
      <c r="X39" s="70"/>
      <c r="Y39" s="62" t="str">
        <f t="shared" si="16"/>
        <v/>
      </c>
      <c r="Z39" s="63" t="str">
        <f t="shared" si="17"/>
        <v/>
      </c>
      <c r="AA39" s="2"/>
      <c r="AB39" s="64">
        <f t="shared" si="19"/>
        <v>0</v>
      </c>
      <c r="AC39" s="65">
        <f t="shared" si="18"/>
        <v>0</v>
      </c>
    </row>
    <row r="40" spans="1:29" s="5" customFormat="1" ht="16.5" customHeight="1" x14ac:dyDescent="0.25">
      <c r="A40" s="4"/>
      <c r="B40" s="9"/>
      <c r="C40" s="40"/>
      <c r="D40" s="3"/>
      <c r="E40" s="9"/>
      <c r="F40" s="44"/>
      <c r="G40" s="25" t="e">
        <f t="shared" si="3"/>
        <v>#N/A</v>
      </c>
      <c r="H40" s="4"/>
      <c r="I40" s="9"/>
      <c r="J40" s="40"/>
      <c r="K40" s="3"/>
      <c r="L40" s="9"/>
      <c r="M40" s="44"/>
      <c r="N40" s="25" t="e">
        <f t="shared" si="0"/>
        <v>#N/A</v>
      </c>
      <c r="O40" s="61"/>
      <c r="P40" s="70">
        <v>51050</v>
      </c>
      <c r="Q40" s="62" t="str">
        <f t="shared" si="20"/>
        <v>R O T C - 7.5 HR</v>
      </c>
      <c r="R40" s="63">
        <f t="shared" si="21"/>
        <v>1001</v>
      </c>
      <c r="S40" s="2"/>
      <c r="T40" s="64">
        <f t="shared" si="22"/>
        <v>0</v>
      </c>
      <c r="U40" s="65">
        <f t="shared" si="23"/>
        <v>0</v>
      </c>
      <c r="W40" s="66"/>
      <c r="X40" s="70"/>
      <c r="Y40" s="62"/>
      <c r="Z40" s="63"/>
      <c r="AA40" s="2"/>
      <c r="AB40" s="64">
        <f t="shared" si="19"/>
        <v>0</v>
      </c>
      <c r="AC40" s="65">
        <f t="shared" si="18"/>
        <v>0</v>
      </c>
    </row>
    <row r="41" spans="1:29" s="5" customFormat="1" ht="16.5" customHeight="1" x14ac:dyDescent="0.25">
      <c r="A41" s="4"/>
      <c r="B41" s="9"/>
      <c r="C41" s="40"/>
      <c r="D41" s="3"/>
      <c r="E41" s="9"/>
      <c r="F41" s="44"/>
      <c r="G41" s="25" t="e">
        <f t="shared" si="3"/>
        <v>#N/A</v>
      </c>
      <c r="H41" s="4"/>
      <c r="I41" s="9"/>
      <c r="J41" s="40"/>
      <c r="K41" s="3"/>
      <c r="L41" s="9"/>
      <c r="M41" s="44"/>
      <c r="N41" s="25" t="e">
        <f t="shared" si="0"/>
        <v>#N/A</v>
      </c>
      <c r="O41" s="61"/>
      <c r="P41" s="70">
        <v>51052</v>
      </c>
      <c r="Q41" s="62" t="str">
        <f t="shared" si="20"/>
        <v>R O T C - 7.5 HR</v>
      </c>
      <c r="R41" s="63">
        <f t="shared" si="21"/>
        <v>1001</v>
      </c>
      <c r="S41" s="2"/>
      <c r="T41" s="64">
        <f t="shared" si="22"/>
        <v>0</v>
      </c>
      <c r="U41" s="65">
        <f t="shared" si="23"/>
        <v>0</v>
      </c>
      <c r="W41" s="66"/>
      <c r="X41" s="70"/>
      <c r="Y41" s="62"/>
      <c r="Z41" s="63"/>
      <c r="AA41" s="2"/>
      <c r="AB41" s="64">
        <f t="shared" si="19"/>
        <v>0</v>
      </c>
      <c r="AC41" s="65">
        <f t="shared" si="18"/>
        <v>0</v>
      </c>
    </row>
    <row r="42" spans="1:29" s="5" customFormat="1" ht="16.5" customHeight="1" x14ac:dyDescent="0.25">
      <c r="A42" s="4"/>
      <c r="B42" s="9"/>
      <c r="C42" s="40"/>
      <c r="D42" s="3"/>
      <c r="E42" s="9"/>
      <c r="F42" s="44"/>
      <c r="G42" s="25" t="e">
        <f t="shared" si="3"/>
        <v>#N/A</v>
      </c>
      <c r="H42" s="4"/>
      <c r="I42" s="9"/>
      <c r="J42" s="40"/>
      <c r="K42" s="3"/>
      <c r="L42" s="9"/>
      <c r="M42" s="44"/>
      <c r="N42" s="25" t="e">
        <f t="shared" si="0"/>
        <v>#N/A</v>
      </c>
      <c r="O42" s="157"/>
      <c r="P42" s="158">
        <v>51056</v>
      </c>
      <c r="Q42" s="159" t="str">
        <f t="shared" si="20"/>
        <v>BASIC 7-8</v>
      </c>
      <c r="R42" s="160">
        <f t="shared" si="21"/>
        <v>449011</v>
      </c>
      <c r="S42" s="2"/>
      <c r="T42" s="161">
        <f t="shared" si="22"/>
        <v>0</v>
      </c>
      <c r="U42" s="162">
        <f t="shared" si="23"/>
        <v>0</v>
      </c>
      <c r="W42" s="66"/>
      <c r="X42" s="70"/>
      <c r="Y42" s="62"/>
      <c r="Z42" s="63"/>
      <c r="AA42" s="2"/>
      <c r="AB42" s="64">
        <f t="shared" si="19"/>
        <v>0</v>
      </c>
      <c r="AC42" s="65">
        <f t="shared" si="18"/>
        <v>0</v>
      </c>
    </row>
    <row r="43" spans="1:29" s="5" customFormat="1" ht="16.5" customHeight="1" x14ac:dyDescent="0.25">
      <c r="A43" s="4"/>
      <c r="B43" s="9"/>
      <c r="C43" s="40"/>
      <c r="D43" s="3"/>
      <c r="E43" s="9"/>
      <c r="F43" s="44"/>
      <c r="G43" s="25" t="e">
        <f t="shared" si="3"/>
        <v>#N/A</v>
      </c>
      <c r="H43" s="4"/>
      <c r="I43" s="9"/>
      <c r="J43" s="40"/>
      <c r="K43" s="3"/>
      <c r="L43" s="9"/>
      <c r="M43" s="44"/>
      <c r="N43" s="25" t="e">
        <f t="shared" si="0"/>
        <v>#N/A</v>
      </c>
      <c r="O43" s="61"/>
      <c r="P43" s="70">
        <v>51057</v>
      </c>
      <c r="Q43" s="62" t="str">
        <f t="shared" si="20"/>
        <v>BASIC 9-12</v>
      </c>
      <c r="R43" s="63">
        <f t="shared" si="21"/>
        <v>449011</v>
      </c>
      <c r="S43" s="2"/>
      <c r="T43" s="64">
        <f t="shared" si="22"/>
        <v>0</v>
      </c>
      <c r="U43" s="65">
        <f t="shared" si="23"/>
        <v>0</v>
      </c>
      <c r="V43" s="33"/>
      <c r="W43" s="66"/>
      <c r="X43" s="70"/>
      <c r="Y43" s="62"/>
      <c r="Z43" s="63"/>
      <c r="AA43" s="2"/>
      <c r="AB43" s="64">
        <f t="shared" si="19"/>
        <v>0</v>
      </c>
      <c r="AC43" s="65">
        <f t="shared" si="18"/>
        <v>0</v>
      </c>
    </row>
    <row r="44" spans="1:29" ht="16.5" customHeight="1" x14ac:dyDescent="0.25">
      <c r="A44" s="4"/>
      <c r="B44" s="9"/>
      <c r="C44" s="40"/>
      <c r="D44" s="3"/>
      <c r="E44" s="9"/>
      <c r="F44" s="44"/>
      <c r="G44" s="25" t="e">
        <f t="shared" si="3"/>
        <v>#N/A</v>
      </c>
      <c r="H44" s="4"/>
      <c r="I44" s="9"/>
      <c r="J44" s="40"/>
      <c r="K44" s="3"/>
      <c r="L44" s="9"/>
      <c r="M44" s="44"/>
      <c r="N44" s="25" t="e">
        <f t="shared" si="0"/>
        <v>#N/A</v>
      </c>
      <c r="O44" s="61"/>
      <c r="P44" s="70">
        <v>51063</v>
      </c>
      <c r="Q44" s="62" t="str">
        <f t="shared" si="20"/>
        <v>SMALL SCHOOL UNIT</v>
      </c>
      <c r="R44" s="63">
        <f t="shared" si="21"/>
        <v>1990</v>
      </c>
      <c r="S44" s="2"/>
      <c r="T44" s="64">
        <f t="shared" si="22"/>
        <v>0</v>
      </c>
      <c r="U44" s="65">
        <f t="shared" si="23"/>
        <v>0</v>
      </c>
      <c r="V44" s="5"/>
      <c r="W44" s="66"/>
      <c r="X44" s="70"/>
      <c r="Y44" s="62"/>
      <c r="Z44" s="63"/>
      <c r="AA44" s="2"/>
      <c r="AB44" s="64">
        <f t="shared" si="19"/>
        <v>0</v>
      </c>
      <c r="AC44" s="65">
        <f t="shared" si="18"/>
        <v>0</v>
      </c>
    </row>
    <row r="45" spans="1:29" ht="16.5" customHeight="1" x14ac:dyDescent="0.25">
      <c r="A45" s="4"/>
      <c r="B45" s="9"/>
      <c r="C45" s="40"/>
      <c r="D45" s="3"/>
      <c r="E45" s="9"/>
      <c r="F45" s="44"/>
      <c r="G45" s="25" t="e">
        <f t="shared" si="3"/>
        <v>#N/A</v>
      </c>
      <c r="H45" s="4"/>
      <c r="I45" s="9"/>
      <c r="J45" s="40"/>
      <c r="K45" s="3"/>
      <c r="L45" s="9"/>
      <c r="M45" s="44"/>
      <c r="N45" s="25" t="e">
        <f t="shared" si="0"/>
        <v>#N/A</v>
      </c>
      <c r="O45" s="157"/>
      <c r="P45" s="158">
        <v>51072</v>
      </c>
      <c r="Q45" s="159" t="str">
        <f t="shared" si="20"/>
        <v>BASIC 7-8</v>
      </c>
      <c r="R45" s="160">
        <f t="shared" si="21"/>
        <v>11230</v>
      </c>
      <c r="S45" s="2"/>
      <c r="T45" s="161">
        <f t="shared" si="22"/>
        <v>0</v>
      </c>
      <c r="U45" s="162">
        <f t="shared" si="23"/>
        <v>0</v>
      </c>
      <c r="V45" s="33"/>
      <c r="W45" s="66"/>
      <c r="X45" s="70"/>
      <c r="Y45" s="62"/>
      <c r="Z45" s="63"/>
      <c r="AA45" s="2"/>
      <c r="AB45" s="64">
        <f t="shared" si="19"/>
        <v>0</v>
      </c>
      <c r="AC45" s="65">
        <f t="shared" si="18"/>
        <v>0</v>
      </c>
    </row>
    <row r="46" spans="1:29" ht="16.5" customHeight="1" x14ac:dyDescent="0.25">
      <c r="A46" s="4"/>
      <c r="B46" s="9"/>
      <c r="C46" s="40"/>
      <c r="D46" s="3"/>
      <c r="E46" s="9"/>
      <c r="F46" s="44"/>
      <c r="G46" s="25" t="e">
        <f t="shared" si="3"/>
        <v>#N/A</v>
      </c>
      <c r="H46" s="4"/>
      <c r="I46" s="9"/>
      <c r="J46" s="40"/>
      <c r="K46" s="3"/>
      <c r="L46" s="9"/>
      <c r="M46" s="44"/>
      <c r="N46" s="25" t="e">
        <f t="shared" si="0"/>
        <v>#N/A</v>
      </c>
      <c r="O46" s="61"/>
      <c r="P46" s="70">
        <v>52008</v>
      </c>
      <c r="Q46" s="62" t="str">
        <f t="shared" si="20"/>
        <v>LEVEL 113</v>
      </c>
      <c r="R46" s="63">
        <f t="shared" si="21"/>
        <v>1001</v>
      </c>
      <c r="S46" s="2"/>
      <c r="T46" s="64">
        <f t="shared" si="22"/>
        <v>0</v>
      </c>
      <c r="U46" s="65">
        <f t="shared" si="23"/>
        <v>0</v>
      </c>
      <c r="W46" s="66"/>
      <c r="X46" s="70"/>
      <c r="Y46" s="62"/>
      <c r="Z46" s="63"/>
      <c r="AA46" s="2"/>
      <c r="AB46" s="64">
        <f t="shared" si="19"/>
        <v>0</v>
      </c>
      <c r="AC46" s="65">
        <f t="shared" si="18"/>
        <v>0</v>
      </c>
    </row>
    <row r="47" spans="1:29" ht="16.5" customHeight="1" x14ac:dyDescent="0.25">
      <c r="A47" s="4"/>
      <c r="B47" s="9"/>
      <c r="C47" s="40"/>
      <c r="D47" s="3"/>
      <c r="E47" s="9"/>
      <c r="F47" s="44"/>
      <c r="G47" s="25" t="e">
        <f t="shared" si="3"/>
        <v>#N/A</v>
      </c>
      <c r="H47" s="4"/>
      <c r="I47" s="9"/>
      <c r="J47" s="40"/>
      <c r="K47" s="3"/>
      <c r="L47" s="9"/>
      <c r="M47" s="44"/>
      <c r="N47" s="25" t="e">
        <f t="shared" si="0"/>
        <v>#N/A</v>
      </c>
      <c r="O47" s="61"/>
      <c r="P47" s="70">
        <v>52009</v>
      </c>
      <c r="Q47" s="62" t="str">
        <f t="shared" si="20"/>
        <v>LEVEL 112</v>
      </c>
      <c r="R47" s="63">
        <f t="shared" si="21"/>
        <v>449011</v>
      </c>
      <c r="S47" s="2"/>
      <c r="T47" s="64">
        <f t="shared" si="22"/>
        <v>0</v>
      </c>
      <c r="U47" s="65">
        <f t="shared" si="23"/>
        <v>0</v>
      </c>
      <c r="V47" s="5"/>
      <c r="W47" s="66"/>
      <c r="X47" s="70"/>
      <c r="Y47" s="62"/>
      <c r="Z47" s="63"/>
      <c r="AA47" s="2"/>
      <c r="AB47" s="64">
        <f t="shared" si="19"/>
        <v>0</v>
      </c>
      <c r="AC47" s="65">
        <f t="shared" si="18"/>
        <v>0</v>
      </c>
    </row>
    <row r="48" spans="1:29" ht="16.5" customHeight="1" x14ac:dyDescent="0.25">
      <c r="A48" s="4"/>
      <c r="B48" s="9"/>
      <c r="C48" s="40"/>
      <c r="D48" s="3"/>
      <c r="E48" s="9"/>
      <c r="F48" s="44"/>
      <c r="G48" s="25" t="e">
        <f t="shared" si="3"/>
        <v>#N/A</v>
      </c>
      <c r="H48" s="4"/>
      <c r="I48" s="9"/>
      <c r="J48" s="40"/>
      <c r="K48" s="3"/>
      <c r="L48" s="9"/>
      <c r="M48" s="44"/>
      <c r="N48" s="25" t="e">
        <f t="shared" si="0"/>
        <v>#N/A</v>
      </c>
      <c r="O48" s="61"/>
      <c r="P48" s="70"/>
      <c r="Q48" s="62" t="str">
        <f t="shared" si="20"/>
        <v/>
      </c>
      <c r="R48" s="63" t="str">
        <f t="shared" si="21"/>
        <v/>
      </c>
      <c r="S48" s="2"/>
      <c r="T48" s="64">
        <f t="shared" si="22"/>
        <v>0</v>
      </c>
      <c r="U48" s="65">
        <f t="shared" si="23"/>
        <v>0</v>
      </c>
      <c r="V48" s="5"/>
      <c r="W48" s="66"/>
      <c r="X48" s="70"/>
      <c r="Y48" s="62" t="str">
        <f t="shared" si="16"/>
        <v/>
      </c>
      <c r="Z48" s="63" t="str">
        <f t="shared" si="17"/>
        <v/>
      </c>
      <c r="AA48" s="2"/>
      <c r="AB48" s="64">
        <f t="shared" si="19"/>
        <v>0</v>
      </c>
      <c r="AC48" s="65">
        <f t="shared" si="18"/>
        <v>0</v>
      </c>
    </row>
    <row r="49" spans="1:29" ht="16.5" customHeight="1" thickBot="1" x14ac:dyDescent="0.3">
      <c r="A49" s="4"/>
      <c r="B49" s="9"/>
      <c r="C49" s="40"/>
      <c r="D49" s="3"/>
      <c r="E49" s="9"/>
      <c r="F49" s="44"/>
      <c r="G49" s="25" t="e">
        <f t="shared" si="3"/>
        <v>#N/A</v>
      </c>
      <c r="H49" s="4"/>
      <c r="I49" s="9"/>
      <c r="J49" s="40"/>
      <c r="K49" s="3"/>
      <c r="L49" s="9"/>
      <c r="M49" s="44"/>
      <c r="N49" s="25" t="e">
        <f t="shared" si="0"/>
        <v>#N/A</v>
      </c>
      <c r="O49" s="61"/>
      <c r="P49" s="70"/>
      <c r="Q49" s="62" t="str">
        <f t="shared" si="20"/>
        <v/>
      </c>
      <c r="R49" s="63" t="str">
        <f t="shared" si="21"/>
        <v/>
      </c>
      <c r="S49" s="2"/>
      <c r="T49" s="64">
        <f t="shared" si="22"/>
        <v>0</v>
      </c>
      <c r="U49" s="65">
        <f t="shared" si="23"/>
        <v>0</v>
      </c>
      <c r="V49" s="5"/>
      <c r="W49" s="66"/>
      <c r="X49" s="70"/>
      <c r="Y49" s="62" t="str">
        <f t="shared" si="16"/>
        <v/>
      </c>
      <c r="Z49" s="63" t="str">
        <f t="shared" si="17"/>
        <v/>
      </c>
      <c r="AA49" s="2"/>
      <c r="AB49" s="64">
        <f t="shared" si="19"/>
        <v>0</v>
      </c>
      <c r="AC49" s="65">
        <f t="shared" si="18"/>
        <v>0</v>
      </c>
    </row>
    <row r="50" spans="1:29" ht="16.5" customHeight="1" thickBot="1" x14ac:dyDescent="0.3">
      <c r="A50" s="73"/>
      <c r="B50" s="74"/>
      <c r="C50" s="74"/>
      <c r="D50" s="75"/>
      <c r="E50" s="76"/>
      <c r="F50" s="77"/>
      <c r="G50" s="47"/>
      <c r="H50" s="41"/>
      <c r="I50" s="79"/>
      <c r="J50" s="42" t="s">
        <v>7</v>
      </c>
      <c r="K50" s="51">
        <f>SUM(D7:D49,K7:K49)</f>
        <v>0</v>
      </c>
      <c r="L50" s="74"/>
      <c r="M50" s="77"/>
      <c r="N50" s="100"/>
      <c r="O50" s="71"/>
      <c r="P50" s="69"/>
      <c r="Q50" s="69"/>
      <c r="R50" s="27" t="s">
        <v>7</v>
      </c>
      <c r="S50" s="28">
        <f>SUM(S36:S49)</f>
        <v>0</v>
      </c>
      <c r="T50" s="28">
        <f>SUM(T36:T49)</f>
        <v>0</v>
      </c>
      <c r="U50" s="29">
        <f>S50-T50</f>
        <v>0</v>
      </c>
      <c r="V50" s="5"/>
      <c r="W50" s="68"/>
      <c r="X50" s="69"/>
      <c r="Y50" s="69"/>
      <c r="Z50" s="27" t="s">
        <v>7</v>
      </c>
      <c r="AA50" s="28">
        <f>SUM(AA24:AA49)</f>
        <v>0</v>
      </c>
      <c r="AB50" s="28">
        <f>SUM(AB24:AB49)</f>
        <v>0</v>
      </c>
      <c r="AC50" s="29">
        <f t="shared" ref="AC50" si="24">AA50-AB50</f>
        <v>0</v>
      </c>
    </row>
    <row r="51" spans="1:29" ht="16.5" customHeight="1" thickBot="1" x14ac:dyDescent="0.3">
      <c r="A51" s="230"/>
      <c r="B51" s="230"/>
      <c r="C51" s="230"/>
      <c r="D51" s="230"/>
      <c r="E51" s="230"/>
      <c r="F51" s="230"/>
      <c r="G51" s="230"/>
      <c r="H51" s="230"/>
      <c r="I51" s="230"/>
      <c r="J51" s="230"/>
      <c r="K51" s="230"/>
      <c r="L51" s="230"/>
      <c r="M51" s="230"/>
      <c r="N51" s="10"/>
      <c r="O51" s="185" t="s">
        <v>89</v>
      </c>
      <c r="P51" s="185"/>
      <c r="Q51" s="185"/>
      <c r="R51" s="185"/>
      <c r="S51" s="185"/>
      <c r="T51" s="185"/>
      <c r="U51" s="185"/>
      <c r="V51" s="185"/>
      <c r="W51" s="185"/>
      <c r="X51" s="185"/>
      <c r="Y51" s="185"/>
      <c r="Z51" s="185"/>
      <c r="AA51" s="185"/>
      <c r="AB51" s="185"/>
      <c r="AC51" s="185"/>
    </row>
    <row r="52" spans="1:29" ht="16.5" customHeight="1" thickBot="1" x14ac:dyDescent="0.3">
      <c r="A52" s="186" t="s">
        <v>144</v>
      </c>
      <c r="B52" s="187"/>
      <c r="C52" s="187"/>
      <c r="D52" s="187"/>
      <c r="E52" s="187"/>
      <c r="F52" s="187"/>
      <c r="G52" s="187"/>
      <c r="H52" s="187"/>
      <c r="I52" s="187"/>
      <c r="J52" s="187"/>
      <c r="K52" s="187"/>
      <c r="L52" s="187"/>
      <c r="M52" s="188"/>
      <c r="N52" s="45"/>
      <c r="V52" s="5"/>
      <c r="W52" s="5"/>
      <c r="X52" s="5"/>
      <c r="Y52" s="5"/>
      <c r="Z52" s="5"/>
      <c r="AA52" s="5"/>
      <c r="AB52" s="5"/>
      <c r="AC52" s="5"/>
    </row>
    <row r="53" spans="1:29" ht="16.5" customHeight="1" thickBot="1" x14ac:dyDescent="0.3">
      <c r="A53" s="17"/>
      <c r="B53" s="19" t="s">
        <v>124</v>
      </c>
      <c r="C53" s="18" t="s">
        <v>6</v>
      </c>
      <c r="D53" s="19" t="s">
        <v>14</v>
      </c>
      <c r="E53" s="19" t="s">
        <v>12</v>
      </c>
      <c r="F53" s="19" t="s">
        <v>1</v>
      </c>
      <c r="G53" s="19" t="s">
        <v>13</v>
      </c>
      <c r="H53" s="58"/>
      <c r="I53" s="19" t="s">
        <v>124</v>
      </c>
      <c r="J53" s="18" t="s">
        <v>6</v>
      </c>
      <c r="K53" s="19" t="s">
        <v>14</v>
      </c>
      <c r="L53" s="19" t="s">
        <v>12</v>
      </c>
      <c r="M53" s="20" t="s">
        <v>1</v>
      </c>
      <c r="N53" s="99" t="s">
        <v>13</v>
      </c>
      <c r="O53" s="186" t="s">
        <v>4</v>
      </c>
      <c r="P53" s="187"/>
      <c r="Q53" s="187"/>
      <c r="R53" s="187"/>
      <c r="S53" s="187"/>
      <c r="T53" s="187"/>
      <c r="U53" s="188"/>
      <c r="V53" s="5"/>
      <c r="W53" s="186" t="s">
        <v>3</v>
      </c>
      <c r="X53" s="187"/>
      <c r="Y53" s="187"/>
      <c r="Z53" s="187"/>
      <c r="AA53" s="187"/>
      <c r="AB53" s="187"/>
      <c r="AC53" s="188"/>
    </row>
    <row r="54" spans="1:29" ht="16.5" customHeight="1" thickBot="1" x14ac:dyDescent="0.3">
      <c r="A54" s="7"/>
      <c r="B54" s="88"/>
      <c r="C54" s="40"/>
      <c r="D54" s="3"/>
      <c r="E54" s="9"/>
      <c r="F54" s="101"/>
      <c r="G54" s="59" t="e">
        <f t="shared" ref="G54:G81" si="25">VLOOKUP(E54,DESCRIPTIONS,5)</f>
        <v>#N/A</v>
      </c>
      <c r="H54" s="7"/>
      <c r="I54" s="88"/>
      <c r="J54" s="40"/>
      <c r="K54" s="3"/>
      <c r="L54" s="9"/>
      <c r="M54" s="101"/>
      <c r="N54" s="59" t="e">
        <f t="shared" ref="N54:N81" si="26">VLOOKUP(L54,DESCRIPTIONS,5)</f>
        <v>#N/A</v>
      </c>
      <c r="O54" s="23"/>
      <c r="P54" s="18" t="s">
        <v>12</v>
      </c>
      <c r="Q54" s="181" t="s">
        <v>1</v>
      </c>
      <c r="R54" s="181" t="s">
        <v>16</v>
      </c>
      <c r="S54" s="181" t="s">
        <v>14</v>
      </c>
      <c r="T54" s="181" t="s">
        <v>17</v>
      </c>
      <c r="U54" s="182" t="s">
        <v>18</v>
      </c>
      <c r="V54" s="5"/>
      <c r="W54" s="23"/>
      <c r="X54" s="18" t="s">
        <v>12</v>
      </c>
      <c r="Y54" s="181" t="s">
        <v>1</v>
      </c>
      <c r="Z54" s="181" t="s">
        <v>16</v>
      </c>
      <c r="AA54" s="181" t="s">
        <v>14</v>
      </c>
      <c r="AB54" s="181" t="s">
        <v>17</v>
      </c>
      <c r="AC54" s="182" t="s">
        <v>18</v>
      </c>
    </row>
    <row r="55" spans="1:29" ht="16.5" customHeight="1" x14ac:dyDescent="0.25">
      <c r="A55" s="4"/>
      <c r="B55" s="9"/>
      <c r="C55" s="40"/>
      <c r="D55" s="3"/>
      <c r="E55" s="9"/>
      <c r="F55" s="44"/>
      <c r="G55" s="25" t="e">
        <f t="shared" si="25"/>
        <v>#N/A</v>
      </c>
      <c r="H55" s="4"/>
      <c r="I55" s="9"/>
      <c r="J55" s="40"/>
      <c r="K55" s="3"/>
      <c r="L55" s="9"/>
      <c r="M55" s="44"/>
      <c r="N55" s="25" t="e">
        <f t="shared" si="26"/>
        <v>#N/A</v>
      </c>
      <c r="O55" s="61"/>
      <c r="P55" s="70">
        <v>61114</v>
      </c>
      <c r="Q55" s="62" t="str">
        <f t="shared" ref="Q55:Q99" si="27">IFERROR(VLOOKUP(P55,DESCRIPTIONS,3,), "")</f>
        <v>SOCIAL WORKER-LEAD TEACHE</v>
      </c>
      <c r="R55" s="63">
        <f t="shared" ref="R55:R99" si="28">IFERROR(VLOOKUP(P55,DESCRIPTIONS,9), "")</f>
        <v>11147</v>
      </c>
      <c r="S55" s="2"/>
      <c r="T55" s="64">
        <f>SUMIF($E$7:$E$49,P55,$D$7:$D$49)+SUMIF($L$7:$L$49,P55,$K$7:$K$49)+SUMIF($E$55:$E$99,P55,$D$55:$D$99)+SUMIF($L$55:$L$99,P55,$K$55:$K$99)+SUMIF($E$122:$E$149,P55,$D$122:$D$149)+SUMIF($L$105:$L$121,P55,$K$105:$K$121)+SUMIF($L$126:$L$149,P55,$K$126:$K$149)+SUMIF($E$105:$E$117,P55,$D$105:$D$117)</f>
        <v>0</v>
      </c>
      <c r="U55" s="65">
        <f>S55-T55</f>
        <v>0</v>
      </c>
      <c r="V55" s="5"/>
      <c r="W55" s="61"/>
      <c r="X55" s="70">
        <v>52010</v>
      </c>
      <c r="Y55" s="62" t="str">
        <f t="shared" ref="Y55:Y61" si="29">IFERROR(VLOOKUP(X55,DESCRIPTIONS,3,), "")</f>
        <v>ADAPTIVE PHYS ED</v>
      </c>
      <c r="Z55" s="63">
        <f t="shared" ref="Z55:Z61" si="30">IFERROR(VLOOKUP(X55,DESCRIPTIONS,9), "")</f>
        <v>1001</v>
      </c>
      <c r="AA55" s="2"/>
      <c r="AB55" s="64">
        <f>SUMIF($E$7:$E$49,X55,$D$7:$D$49)+SUMIF($L$7:$L$49,X55,$K$7:$K$49)+SUMIF($E$55:$E$99,X55,$D$55:$D$99)+SUMIF($L$55:$L$99,X55,$K$55:$K$99)+SUMIF($E$122:$E$149,X55,$D$122:$D$149)+SUMIF($L$105:$L$121,X55,$K$105:$K$121)+SUMIF($L$126:$L$149,X55,$K$126:$K$149)+SUMIF($E$105:$E$117,X55,$D$105:$D$117)</f>
        <v>0</v>
      </c>
      <c r="AC55" s="65">
        <f>AA55-AB55</f>
        <v>0</v>
      </c>
    </row>
    <row r="56" spans="1:29" ht="16.5" customHeight="1" x14ac:dyDescent="0.25">
      <c r="A56" s="4"/>
      <c r="B56" s="9"/>
      <c r="C56" s="40"/>
      <c r="D56" s="3"/>
      <c r="E56" s="9"/>
      <c r="F56" s="44"/>
      <c r="G56" s="25" t="e">
        <f t="shared" si="25"/>
        <v>#N/A</v>
      </c>
      <c r="H56" s="4"/>
      <c r="I56" s="9"/>
      <c r="J56" s="40"/>
      <c r="K56" s="3"/>
      <c r="L56" s="9"/>
      <c r="M56" s="44"/>
      <c r="N56" s="25" t="e">
        <f t="shared" si="26"/>
        <v>#N/A</v>
      </c>
      <c r="O56" s="61"/>
      <c r="P56" s="70">
        <v>61116</v>
      </c>
      <c r="Q56" s="62" t="str">
        <f t="shared" si="27"/>
        <v>SCHOOL SOCIAL WORK SERVIC</v>
      </c>
      <c r="R56" s="63">
        <f t="shared" si="28"/>
        <v>595</v>
      </c>
      <c r="S56" s="2"/>
      <c r="T56" s="64">
        <f t="shared" ref="T56:T62" si="31">SUMIF($E$7:$E$49,P56,$D$7:$D$49)+SUMIF($L$7:$L$49,P56,$K$7:$K$49)+SUMIF($E$55:$E$99,P56,$D$55:$D$99)+SUMIF($L$55:$L$99,P56,$K$55:$K$99)+SUMIF($E$122:$E$149,P56,$D$122:$D$149)+SUMIF($L$105:$L$121,P56,$K$105:$K$121)+SUMIF($L$126:$L$149,P56,$K$126:$K$149)+SUMIF($E$105:$E$117,P56,$D$105:$D$117)</f>
        <v>0</v>
      </c>
      <c r="U56" s="65">
        <f t="shared" ref="U56:U69" si="32">S56-T56</f>
        <v>0</v>
      </c>
      <c r="V56" s="5"/>
      <c r="W56" s="61"/>
      <c r="X56" s="70">
        <v>52011</v>
      </c>
      <c r="Y56" s="62" t="str">
        <f t="shared" si="29"/>
        <v>OCCUPATIONAL THERAPY</v>
      </c>
      <c r="Z56" s="63">
        <f t="shared" si="30"/>
        <v>1001</v>
      </c>
      <c r="AA56" s="2"/>
      <c r="AB56" s="64">
        <f t="shared" ref="AB56:AB65" si="33">SUMIF($E$7:$E$49,X56,$D$7:$D$49)+SUMIF($L$7:$L$49,X56,$K$7:$K$49)+SUMIF($E$55:$E$99,X56,$D$55:$D$99)+SUMIF($L$55:$L$99,X56,$K$55:$K$99)+SUMIF($E$122:$E$149,X56,$D$122:$D$149)+SUMIF($L$105:$L$121,X56,$K$105:$K$121)+SUMIF($L$126:$L$149,X56,$K$126:$K$149)+SUMIF($E$105:$E$117,X56,$D$105:$D$117)</f>
        <v>0</v>
      </c>
      <c r="AC56" s="65">
        <f t="shared" ref="AC56:AC65" si="34">AA56-AB56</f>
        <v>0</v>
      </c>
    </row>
    <row r="57" spans="1:29" ht="16.5" customHeight="1" x14ac:dyDescent="0.25">
      <c r="A57" s="4"/>
      <c r="B57" s="9"/>
      <c r="C57" s="40"/>
      <c r="D57" s="3"/>
      <c r="E57" s="9"/>
      <c r="F57" s="44"/>
      <c r="G57" s="25" t="e">
        <f t="shared" si="25"/>
        <v>#N/A</v>
      </c>
      <c r="H57" s="4"/>
      <c r="I57" s="9"/>
      <c r="J57" s="40"/>
      <c r="K57" s="3"/>
      <c r="L57" s="9"/>
      <c r="M57" s="44"/>
      <c r="N57" s="25" t="e">
        <f t="shared" si="26"/>
        <v>#N/A</v>
      </c>
      <c r="O57" s="61"/>
      <c r="P57" s="70">
        <v>61117</v>
      </c>
      <c r="Q57" s="62" t="str">
        <f t="shared" si="27"/>
        <v>SCH SOCIAL WKR</v>
      </c>
      <c r="R57" s="63">
        <f t="shared" si="28"/>
        <v>1001</v>
      </c>
      <c r="S57" s="2"/>
      <c r="T57" s="64">
        <f t="shared" si="31"/>
        <v>0</v>
      </c>
      <c r="U57" s="65">
        <f t="shared" si="32"/>
        <v>0</v>
      </c>
      <c r="V57" s="5"/>
      <c r="W57" s="61"/>
      <c r="X57" s="70">
        <v>52018</v>
      </c>
      <c r="Y57" s="62" t="str">
        <f t="shared" si="29"/>
        <v>SPEECH/LANG PATH</v>
      </c>
      <c r="Z57" s="63">
        <f t="shared" si="30"/>
        <v>1001</v>
      </c>
      <c r="AA57" s="2"/>
      <c r="AB57" s="64">
        <f t="shared" si="33"/>
        <v>0</v>
      </c>
      <c r="AC57" s="65">
        <f t="shared" si="34"/>
        <v>0</v>
      </c>
    </row>
    <row r="58" spans="1:29" ht="16.5" customHeight="1" x14ac:dyDescent="0.25">
      <c r="A58" s="4"/>
      <c r="B58" s="9"/>
      <c r="C58" s="40"/>
      <c r="D58" s="3"/>
      <c r="E58" s="9"/>
      <c r="F58" s="44"/>
      <c r="G58" s="25" t="e">
        <f t="shared" si="25"/>
        <v>#N/A</v>
      </c>
      <c r="H58" s="4"/>
      <c r="I58" s="9"/>
      <c r="J58" s="40"/>
      <c r="K58" s="3"/>
      <c r="L58" s="9"/>
      <c r="M58" s="44"/>
      <c r="N58" s="25" t="e">
        <f t="shared" si="26"/>
        <v>#N/A</v>
      </c>
      <c r="O58" s="61"/>
      <c r="P58" s="70">
        <v>61124</v>
      </c>
      <c r="Q58" s="62" t="str">
        <f t="shared" si="27"/>
        <v>SCHOOL SOCIAL WORKER</v>
      </c>
      <c r="R58" s="63">
        <f t="shared" si="28"/>
        <v>449013</v>
      </c>
      <c r="S58" s="2"/>
      <c r="T58" s="64">
        <f t="shared" si="31"/>
        <v>0</v>
      </c>
      <c r="U58" s="65">
        <f t="shared" si="32"/>
        <v>0</v>
      </c>
      <c r="V58" s="5"/>
      <c r="W58" s="61"/>
      <c r="X58" s="70">
        <v>52019</v>
      </c>
      <c r="Y58" s="62" t="str">
        <f t="shared" si="29"/>
        <v>HEARING IMPAIRED</v>
      </c>
      <c r="Z58" s="63">
        <f t="shared" si="30"/>
        <v>1001</v>
      </c>
      <c r="AA58" s="2"/>
      <c r="AB58" s="64">
        <f t="shared" si="33"/>
        <v>0</v>
      </c>
      <c r="AC58" s="65">
        <f t="shared" si="34"/>
        <v>0</v>
      </c>
    </row>
    <row r="59" spans="1:29" ht="16.5" customHeight="1" x14ac:dyDescent="0.25">
      <c r="A59" s="4"/>
      <c r="B59" s="9"/>
      <c r="C59" s="40"/>
      <c r="D59" s="3"/>
      <c r="E59" s="9"/>
      <c r="F59" s="44"/>
      <c r="G59" s="25" t="e">
        <f t="shared" si="25"/>
        <v>#N/A</v>
      </c>
      <c r="H59" s="4"/>
      <c r="I59" s="9"/>
      <c r="J59" s="40"/>
      <c r="K59" s="3"/>
      <c r="L59" s="9"/>
      <c r="M59" s="44"/>
      <c r="N59" s="25" t="e">
        <f t="shared" si="26"/>
        <v>#N/A</v>
      </c>
      <c r="O59" s="61"/>
      <c r="P59" s="70">
        <v>61130</v>
      </c>
      <c r="Q59" s="62" t="str">
        <f t="shared" si="27"/>
        <v>TEACHER ON ASSIGNMENT</v>
      </c>
      <c r="R59" s="63">
        <f t="shared" si="28"/>
        <v>11147</v>
      </c>
      <c r="S59" s="2"/>
      <c r="T59" s="64">
        <f t="shared" si="31"/>
        <v>0</v>
      </c>
      <c r="U59" s="65">
        <f t="shared" si="32"/>
        <v>0</v>
      </c>
      <c r="V59" s="5"/>
      <c r="W59" s="61"/>
      <c r="X59" s="70">
        <v>52023</v>
      </c>
      <c r="Y59" s="62" t="str">
        <f t="shared" si="29"/>
        <v>LEVEL 113</v>
      </c>
      <c r="Z59" s="63">
        <f t="shared" si="30"/>
        <v>418014</v>
      </c>
      <c r="AA59" s="2"/>
      <c r="AB59" s="64">
        <f t="shared" si="33"/>
        <v>0</v>
      </c>
      <c r="AC59" s="65">
        <f t="shared" si="34"/>
        <v>0</v>
      </c>
    </row>
    <row r="60" spans="1:29" ht="16.5" customHeight="1" x14ac:dyDescent="0.25">
      <c r="A60" s="4"/>
      <c r="B60" s="9"/>
      <c r="C60" s="40"/>
      <c r="D60" s="3"/>
      <c r="E60" s="9"/>
      <c r="F60" s="44"/>
      <c r="G60" s="25" t="e">
        <f t="shared" si="25"/>
        <v>#N/A</v>
      </c>
      <c r="H60" s="4"/>
      <c r="I60" s="9"/>
      <c r="J60" s="40"/>
      <c r="K60" s="3"/>
      <c r="L60" s="9"/>
      <c r="M60" s="44"/>
      <c r="N60" s="25" t="e">
        <f t="shared" si="26"/>
        <v>#N/A</v>
      </c>
      <c r="O60" s="158"/>
      <c r="P60" s="158">
        <v>61211</v>
      </c>
      <c r="Q60" s="158" t="str">
        <f t="shared" si="27"/>
        <v>CERT SCHOOL COUNSELOR-MID</v>
      </c>
      <c r="R60" s="160">
        <f t="shared" si="28"/>
        <v>449011</v>
      </c>
      <c r="S60" s="2"/>
      <c r="T60" s="161">
        <f t="shared" si="31"/>
        <v>0</v>
      </c>
      <c r="U60" s="162">
        <f t="shared" si="32"/>
        <v>0</v>
      </c>
      <c r="V60" s="5"/>
      <c r="W60" s="61"/>
      <c r="X60" s="70">
        <v>52024</v>
      </c>
      <c r="Y60" s="62" t="str">
        <f t="shared" si="29"/>
        <v>LEVEL 254</v>
      </c>
      <c r="Z60" s="63">
        <f t="shared" si="30"/>
        <v>418014</v>
      </c>
      <c r="AA60" s="2"/>
      <c r="AB60" s="64">
        <f t="shared" si="33"/>
        <v>0</v>
      </c>
      <c r="AC60" s="65">
        <f t="shared" si="34"/>
        <v>0</v>
      </c>
    </row>
    <row r="61" spans="1:29" ht="16.5" customHeight="1" x14ac:dyDescent="0.25">
      <c r="A61" s="4"/>
      <c r="B61" s="9"/>
      <c r="C61" s="40"/>
      <c r="D61" s="3"/>
      <c r="E61" s="9"/>
      <c r="F61" s="44"/>
      <c r="G61" s="25" t="e">
        <f t="shared" si="25"/>
        <v>#N/A</v>
      </c>
      <c r="H61" s="4"/>
      <c r="I61" s="9"/>
      <c r="J61" s="40"/>
      <c r="K61" s="3"/>
      <c r="L61" s="9"/>
      <c r="M61" s="44"/>
      <c r="N61" s="25" t="e">
        <f t="shared" si="26"/>
        <v>#N/A</v>
      </c>
      <c r="O61" s="158"/>
      <c r="P61" s="158">
        <v>61216</v>
      </c>
      <c r="Q61" s="158" t="str">
        <f t="shared" si="27"/>
        <v>CERT SCHOOL COUNSELOR-MID</v>
      </c>
      <c r="R61" s="160">
        <f t="shared" si="28"/>
        <v>1001</v>
      </c>
      <c r="S61" s="2"/>
      <c r="T61" s="161">
        <f t="shared" si="31"/>
        <v>0</v>
      </c>
      <c r="U61" s="162">
        <f t="shared" si="32"/>
        <v>0</v>
      </c>
      <c r="V61" s="5"/>
      <c r="W61" s="61"/>
      <c r="X61" s="70">
        <v>52053</v>
      </c>
      <c r="Y61" s="62" t="str">
        <f t="shared" si="29"/>
        <v>LEVEL 254</v>
      </c>
      <c r="Z61" s="63">
        <f t="shared" si="30"/>
        <v>1195</v>
      </c>
      <c r="AA61" s="2"/>
      <c r="AB61" s="64">
        <f t="shared" si="33"/>
        <v>0</v>
      </c>
      <c r="AC61" s="65">
        <f t="shared" si="34"/>
        <v>0</v>
      </c>
    </row>
    <row r="62" spans="1:29" ht="16.5" customHeight="1" x14ac:dyDescent="0.25">
      <c r="A62" s="4"/>
      <c r="B62" s="9"/>
      <c r="C62" s="40"/>
      <c r="D62" s="3"/>
      <c r="E62" s="9"/>
      <c r="F62" s="44"/>
      <c r="G62" s="25" t="e">
        <f t="shared" si="25"/>
        <v>#N/A</v>
      </c>
      <c r="H62" s="4"/>
      <c r="I62" s="9"/>
      <c r="J62" s="40"/>
      <c r="K62" s="3"/>
      <c r="L62" s="9"/>
      <c r="M62" s="44"/>
      <c r="N62" s="25" t="e">
        <f t="shared" si="26"/>
        <v>#N/A</v>
      </c>
      <c r="O62" s="158"/>
      <c r="P62" s="158">
        <v>61217</v>
      </c>
      <c r="Q62" s="158" t="str">
        <f t="shared" si="27"/>
        <v>CERT SCHOOL COUNSELOR-SEN</v>
      </c>
      <c r="R62" s="160">
        <f t="shared" si="28"/>
        <v>1001</v>
      </c>
      <c r="S62" s="2"/>
      <c r="T62" s="161">
        <f t="shared" si="31"/>
        <v>0</v>
      </c>
      <c r="U62" s="162">
        <f t="shared" si="32"/>
        <v>0</v>
      </c>
      <c r="V62" s="5"/>
      <c r="W62" s="61"/>
      <c r="X62" s="70"/>
      <c r="Y62" s="62"/>
      <c r="Z62" s="63"/>
      <c r="AA62" s="2"/>
      <c r="AB62" s="64">
        <f t="shared" si="33"/>
        <v>0</v>
      </c>
      <c r="AC62" s="65">
        <f t="shared" si="34"/>
        <v>0</v>
      </c>
    </row>
    <row r="63" spans="1:29" ht="16.5" customHeight="1" x14ac:dyDescent="0.25">
      <c r="A63" s="4"/>
      <c r="B63" s="9"/>
      <c r="C63" s="40"/>
      <c r="D63" s="3"/>
      <c r="E63" s="9"/>
      <c r="F63" s="44"/>
      <c r="G63" s="25" t="e">
        <f t="shared" si="25"/>
        <v>#N/A</v>
      </c>
      <c r="H63" s="4"/>
      <c r="I63" s="9"/>
      <c r="J63" s="40"/>
      <c r="K63" s="3"/>
      <c r="L63" s="9"/>
      <c r="M63" s="44"/>
      <c r="N63" s="25" t="e">
        <f t="shared" si="26"/>
        <v>#N/A</v>
      </c>
      <c r="O63" s="66"/>
      <c r="P63" s="70">
        <v>61218</v>
      </c>
      <c r="Q63" s="62" t="str">
        <f t="shared" si="27"/>
        <v>CERT SCHOOL COUNSELOR-SEN</v>
      </c>
      <c r="R63" s="63">
        <f t="shared" si="28"/>
        <v>418014</v>
      </c>
      <c r="S63" s="2"/>
      <c r="T63" s="64">
        <f>SUMIF($E$7:$E$49,P63,$D$7:$D$49)+SUMIF($L$7:$L$49,P63,$K$7:$K$49)+SUMIF($E$55:$E$99,P63,$D$55:$D$99)+SUMIF($L$55:$L$99,P63,$K$55:$K$99)+SUMIF($E$122:$E$149,P63,$D$122:$D$149)+SUMIF($L$105:$L$121,P63,$K$105:$K$121)+SUMIF($L$126:$L$149,P63,$K$126:$K$149)+SUMIF($E$105:$E$117,P63,$D$105:$D$117)</f>
        <v>0</v>
      </c>
      <c r="U63" s="65">
        <f t="shared" si="32"/>
        <v>0</v>
      </c>
      <c r="V63" s="5"/>
      <c r="W63" s="66"/>
      <c r="X63" s="70"/>
      <c r="Y63" s="62" t="str">
        <f t="shared" ref="Y63:Y65" si="35">IFERROR(VLOOKUP(X63,DESCRIPTIONS,3,), "")</f>
        <v/>
      </c>
      <c r="Z63" s="63" t="str">
        <f t="shared" ref="Z63:Z65" si="36">IFERROR(VLOOKUP(X63,DESCRIPTIONS,9), "")</f>
        <v/>
      </c>
      <c r="AA63" s="2"/>
      <c r="AB63" s="64">
        <f t="shared" si="33"/>
        <v>0</v>
      </c>
      <c r="AC63" s="65">
        <f t="shared" si="34"/>
        <v>0</v>
      </c>
    </row>
    <row r="64" spans="1:29" ht="16.5" customHeight="1" x14ac:dyDescent="0.25">
      <c r="A64" s="4"/>
      <c r="B64" s="9"/>
      <c r="C64" s="40"/>
      <c r="D64" s="3"/>
      <c r="E64" s="9"/>
      <c r="F64" s="44"/>
      <c r="G64" s="25" t="e">
        <f t="shared" si="25"/>
        <v>#N/A</v>
      </c>
      <c r="H64" s="4"/>
      <c r="I64" s="9"/>
      <c r="J64" s="40"/>
      <c r="K64" s="3"/>
      <c r="L64" s="9"/>
      <c r="M64" s="44"/>
      <c r="N64" s="25" t="e">
        <f t="shared" si="26"/>
        <v>#N/A</v>
      </c>
      <c r="O64" s="66"/>
      <c r="P64" s="70">
        <v>61221</v>
      </c>
      <c r="Q64" s="62" t="str">
        <f t="shared" si="27"/>
        <v>CERT SCHOOL COUNSELOR-ELE</v>
      </c>
      <c r="R64" s="63">
        <f t="shared" si="28"/>
        <v>1001</v>
      </c>
      <c r="S64" s="2"/>
      <c r="T64" s="64">
        <f t="shared" ref="T64:T69" si="37">SUMIF($E$7:$E$49,P64,$D$7:$D$49)+SUMIF($L$7:$L$49,P64,$K$7:$K$49)+SUMIF($E$55:$E$99,P64,$D$55:$D$99)+SUMIF($L$55:$L$99,P64,$K$55:$K$99)+SUMIF($E$122:$E$149,P64,$D$122:$D$149)+SUMIF($L$105:$L$121,P64,$K$105:$K$121)+SUMIF($L$126:$L$149,P64,$K$126:$K$149)+SUMIF($E$105:$E$117,P64,$D$105:$D$117)</f>
        <v>0</v>
      </c>
      <c r="U64" s="65">
        <f t="shared" si="32"/>
        <v>0</v>
      </c>
      <c r="V64" s="5"/>
      <c r="W64" s="61"/>
      <c r="X64" s="70"/>
      <c r="Y64" s="62" t="str">
        <f t="shared" si="35"/>
        <v/>
      </c>
      <c r="Z64" s="63" t="str">
        <f t="shared" si="36"/>
        <v/>
      </c>
      <c r="AA64" s="2"/>
      <c r="AB64" s="64">
        <f t="shared" si="33"/>
        <v>0</v>
      </c>
      <c r="AC64" s="65">
        <f t="shared" si="34"/>
        <v>0</v>
      </c>
    </row>
    <row r="65" spans="1:29" ht="16.5" customHeight="1" thickBot="1" x14ac:dyDescent="0.3">
      <c r="A65" s="4"/>
      <c r="B65" s="9"/>
      <c r="C65" s="40"/>
      <c r="D65" s="3"/>
      <c r="E65" s="9"/>
      <c r="F65" s="44"/>
      <c r="G65" s="25" t="e">
        <f t="shared" si="25"/>
        <v>#N/A</v>
      </c>
      <c r="H65" s="4"/>
      <c r="I65" s="9"/>
      <c r="J65" s="40"/>
      <c r="K65" s="3"/>
      <c r="L65" s="9"/>
      <c r="M65" s="44"/>
      <c r="N65" s="25" t="e">
        <f t="shared" si="26"/>
        <v>#N/A</v>
      </c>
      <c r="O65" s="66"/>
      <c r="P65" s="70">
        <v>61225</v>
      </c>
      <c r="Q65" s="62" t="str">
        <f t="shared" si="27"/>
        <v>CERT SCHOOL COUNSELOR-SEN</v>
      </c>
      <c r="R65" s="63">
        <f t="shared" si="28"/>
        <v>11230</v>
      </c>
      <c r="S65" s="2"/>
      <c r="T65" s="64">
        <f t="shared" si="37"/>
        <v>0</v>
      </c>
      <c r="U65" s="65">
        <f t="shared" si="32"/>
        <v>0</v>
      </c>
      <c r="V65" s="5"/>
      <c r="W65" s="61"/>
      <c r="X65" s="70"/>
      <c r="Y65" s="62" t="str">
        <f t="shared" si="35"/>
        <v/>
      </c>
      <c r="Z65" s="63" t="str">
        <f t="shared" si="36"/>
        <v/>
      </c>
      <c r="AA65" s="2"/>
      <c r="AB65" s="64">
        <f t="shared" si="33"/>
        <v>0</v>
      </c>
      <c r="AC65" s="65">
        <f t="shared" si="34"/>
        <v>0</v>
      </c>
    </row>
    <row r="66" spans="1:29" ht="16.5" customHeight="1" thickBot="1" x14ac:dyDescent="0.3">
      <c r="A66" s="4"/>
      <c r="B66" s="9"/>
      <c r="C66" s="40"/>
      <c r="D66" s="3"/>
      <c r="E66" s="9"/>
      <c r="F66" s="44"/>
      <c r="G66" s="25" t="e">
        <f t="shared" si="25"/>
        <v>#N/A</v>
      </c>
      <c r="H66" s="4"/>
      <c r="I66" s="9"/>
      <c r="J66" s="40"/>
      <c r="K66" s="3"/>
      <c r="L66" s="9"/>
      <c r="M66" s="44"/>
      <c r="N66" s="25" t="e">
        <f t="shared" si="26"/>
        <v>#N/A</v>
      </c>
      <c r="O66" s="66"/>
      <c r="P66" s="70">
        <v>61227</v>
      </c>
      <c r="Q66" s="62" t="str">
        <f t="shared" si="27"/>
        <v>CERT SCHOOL COUNSELOR-SEN</v>
      </c>
      <c r="R66" s="63">
        <f t="shared" si="28"/>
        <v>1682</v>
      </c>
      <c r="S66" s="2"/>
      <c r="T66" s="64">
        <f t="shared" si="37"/>
        <v>0</v>
      </c>
      <c r="U66" s="65">
        <f t="shared" si="32"/>
        <v>0</v>
      </c>
      <c r="V66" s="5"/>
      <c r="W66" s="68"/>
      <c r="X66" s="69"/>
      <c r="Y66" s="69"/>
      <c r="Z66" s="27" t="s">
        <v>7</v>
      </c>
      <c r="AA66" s="28">
        <f>SUM(AA55:AA65)</f>
        <v>0</v>
      </c>
      <c r="AB66" s="28">
        <f>SUM(AB55:AB65)</f>
        <v>0</v>
      </c>
      <c r="AC66" s="29">
        <f>AA66-AB66</f>
        <v>0</v>
      </c>
    </row>
    <row r="67" spans="1:29" ht="16.5" customHeight="1" thickBot="1" x14ac:dyDescent="0.3">
      <c r="A67" s="4"/>
      <c r="B67" s="9"/>
      <c r="C67" s="40"/>
      <c r="D67" s="3"/>
      <c r="E67" s="9"/>
      <c r="F67" s="44"/>
      <c r="G67" s="25" t="e">
        <f t="shared" si="25"/>
        <v>#N/A</v>
      </c>
      <c r="H67" s="4"/>
      <c r="I67" s="9"/>
      <c r="J67" s="40"/>
      <c r="K67" s="3"/>
      <c r="L67" s="9"/>
      <c r="M67" s="44"/>
      <c r="N67" s="25" t="e">
        <f t="shared" si="26"/>
        <v>#N/A</v>
      </c>
      <c r="O67" s="66"/>
      <c r="P67" s="70">
        <v>61228</v>
      </c>
      <c r="Q67" s="62" t="str">
        <f t="shared" si="27"/>
        <v>CERT SCHOOL COUNSELOR-SEN</v>
      </c>
      <c r="R67" s="63">
        <f t="shared" si="28"/>
        <v>1838</v>
      </c>
      <c r="S67" s="2"/>
      <c r="T67" s="64">
        <f t="shared" si="37"/>
        <v>0</v>
      </c>
      <c r="U67" s="65">
        <f t="shared" si="32"/>
        <v>0</v>
      </c>
      <c r="V67" s="5"/>
      <c r="W67" s="221"/>
      <c r="X67" s="221"/>
      <c r="Y67" s="221"/>
      <c r="Z67" s="219"/>
      <c r="AA67" s="219"/>
      <c r="AB67" s="220"/>
      <c r="AC67" s="220"/>
    </row>
    <row r="68" spans="1:29" ht="16.5" customHeight="1" thickBot="1" x14ac:dyDescent="0.3">
      <c r="A68" s="4"/>
      <c r="B68" s="9"/>
      <c r="C68" s="40"/>
      <c r="D68" s="3"/>
      <c r="E68" s="9"/>
      <c r="F68" s="44"/>
      <c r="G68" s="25" t="e">
        <f t="shared" si="25"/>
        <v>#N/A</v>
      </c>
      <c r="H68" s="4"/>
      <c r="I68" s="9"/>
      <c r="J68" s="40"/>
      <c r="K68" s="3"/>
      <c r="L68" s="9"/>
      <c r="M68" s="44"/>
      <c r="N68" s="25" t="e">
        <f t="shared" si="26"/>
        <v>#N/A</v>
      </c>
      <c r="O68" s="66"/>
      <c r="P68" s="70">
        <v>61229</v>
      </c>
      <c r="Q68" s="62" t="str">
        <f t="shared" si="27"/>
        <v>GUIDANCE SERVICES PROFESS</v>
      </c>
      <c r="R68" s="63">
        <f t="shared" si="28"/>
        <v>1868</v>
      </c>
      <c r="S68" s="2"/>
      <c r="T68" s="64">
        <f t="shared" si="37"/>
        <v>0</v>
      </c>
      <c r="U68" s="65">
        <f t="shared" si="32"/>
        <v>0</v>
      </c>
      <c r="V68" s="5"/>
      <c r="W68" s="186" t="s">
        <v>9</v>
      </c>
      <c r="X68" s="187"/>
      <c r="Y68" s="187"/>
      <c r="Z68" s="187"/>
      <c r="AA68" s="187"/>
      <c r="AB68" s="187"/>
      <c r="AC68" s="188"/>
    </row>
    <row r="69" spans="1:29" ht="16.5" customHeight="1" thickBot="1" x14ac:dyDescent="0.3">
      <c r="A69" s="4"/>
      <c r="B69" s="9"/>
      <c r="C69" s="40"/>
      <c r="D69" s="3"/>
      <c r="E69" s="9"/>
      <c r="F69" s="44"/>
      <c r="G69" s="25" t="e">
        <f t="shared" si="25"/>
        <v>#N/A</v>
      </c>
      <c r="H69" s="4"/>
      <c r="I69" s="9"/>
      <c r="J69" s="40"/>
      <c r="K69" s="3"/>
      <c r="L69" s="9"/>
      <c r="M69" s="44"/>
      <c r="N69" s="25" t="e">
        <f t="shared" si="26"/>
        <v>#N/A</v>
      </c>
      <c r="O69" s="66"/>
      <c r="P69" s="70">
        <v>61233</v>
      </c>
      <c r="Q69" s="62" t="str">
        <f t="shared" si="27"/>
        <v>TEACHER-GUIDANCE SERVICE</v>
      </c>
      <c r="R69" s="63">
        <f t="shared" si="28"/>
        <v>449011</v>
      </c>
      <c r="S69" s="2"/>
      <c r="T69" s="64">
        <f t="shared" si="37"/>
        <v>0</v>
      </c>
      <c r="U69" s="65">
        <f t="shared" si="32"/>
        <v>0</v>
      </c>
      <c r="V69" s="5"/>
      <c r="W69" s="217" t="s">
        <v>122</v>
      </c>
      <c r="X69" s="218"/>
      <c r="Y69" s="218"/>
      <c r="Z69" s="180" t="s">
        <v>23</v>
      </c>
      <c r="AA69" s="181"/>
      <c r="AB69" s="181" t="s">
        <v>121</v>
      </c>
      <c r="AC69" s="182"/>
    </row>
    <row r="70" spans="1:29" ht="16.5" customHeight="1" x14ac:dyDescent="0.25">
      <c r="A70" s="4"/>
      <c r="B70" s="9"/>
      <c r="C70" s="40"/>
      <c r="D70" s="3"/>
      <c r="E70" s="9"/>
      <c r="F70" s="44"/>
      <c r="G70" s="25" t="e">
        <f t="shared" si="25"/>
        <v>#N/A</v>
      </c>
      <c r="H70" s="4"/>
      <c r="I70" s="9"/>
      <c r="J70" s="40"/>
      <c r="K70" s="3"/>
      <c r="L70" s="9"/>
      <c r="M70" s="44"/>
      <c r="N70" s="25" t="e">
        <f t="shared" si="26"/>
        <v>#N/A</v>
      </c>
      <c r="O70" s="61"/>
      <c r="P70" s="70">
        <v>62017</v>
      </c>
      <c r="Q70" s="62" t="str">
        <f t="shared" si="27"/>
        <v>MEDIA SPECIALIST SENIOR</v>
      </c>
      <c r="R70" s="63">
        <f t="shared" si="28"/>
        <v>1001</v>
      </c>
      <c r="S70" s="2"/>
      <c r="T70" s="64">
        <f>SUMIF($E$7:$E$49,P70,$D$7:$D$49)+SUMIF($L$7:$L$49,P70,$K$7:$K$49)+SUMIF($E$55:$E$99,P70,$D$55:$D$99)+SUMIF($L$55:$L$99,P70,$K$55:$K$99)+SUMIF($E$122:$E$149,P70,$D$122:$D$149)+SUMIF($L$105:$L$121,P70,$K$105:$K$121)+SUMIF($L$126:$L$149,P70,$K$126:$K$149)+SUMIF($E$105:$E$117,P70,$D$105:$D$117)</f>
        <v>0</v>
      </c>
      <c r="U70" s="65">
        <f>S70-T70</f>
        <v>0</v>
      </c>
      <c r="V70" s="5"/>
      <c r="W70" s="194"/>
      <c r="X70" s="195"/>
      <c r="Y70" s="195"/>
      <c r="Z70" s="196"/>
      <c r="AA70" s="196"/>
      <c r="AB70" s="192"/>
      <c r="AC70" s="193"/>
    </row>
    <row r="71" spans="1:29" ht="16.5" customHeight="1" x14ac:dyDescent="0.25">
      <c r="A71" s="4"/>
      <c r="B71" s="9"/>
      <c r="C71" s="40"/>
      <c r="D71" s="3"/>
      <c r="E71" s="9"/>
      <c r="F71" s="44"/>
      <c r="G71" s="25" t="e">
        <f t="shared" si="25"/>
        <v>#N/A</v>
      </c>
      <c r="H71" s="4"/>
      <c r="I71" s="9"/>
      <c r="J71" s="40"/>
      <c r="K71" s="3"/>
      <c r="L71" s="9"/>
      <c r="M71" s="44"/>
      <c r="N71" s="25" t="e">
        <f t="shared" si="26"/>
        <v>#N/A</v>
      </c>
      <c r="O71" s="61"/>
      <c r="P71" s="70">
        <v>63026</v>
      </c>
      <c r="Q71" s="62" t="str">
        <f t="shared" si="27"/>
        <v>TEACHER ON ASSIGNMENT</v>
      </c>
      <c r="R71" s="63">
        <f t="shared" si="28"/>
        <v>449014</v>
      </c>
      <c r="S71" s="2"/>
      <c r="T71" s="64">
        <f t="shared" ref="T71:T99" si="38">SUMIF($E$7:$E$49,P71,$D$7:$D$49)+SUMIF($L$7:$L$49,P71,$K$7:$K$49)+SUMIF($E$55:$E$99,P71,$D$55:$D$99)+SUMIF($L$55:$L$99,P71,$K$55:$K$99)+SUMIF($E$122:$E$149,P71,$D$122:$D$149)+SUMIF($L$105:$L$121,P71,$K$105:$K$121)+SUMIF($L$126:$L$149,P71,$K$126:$K$149)+SUMIF($E$105:$E$117,P71,$D$105:$D$117)</f>
        <v>0</v>
      </c>
      <c r="U71" s="65">
        <f t="shared" ref="U71:U99" si="39">S71-T71</f>
        <v>0</v>
      </c>
      <c r="V71" s="5"/>
      <c r="W71" s="194"/>
      <c r="X71" s="195"/>
      <c r="Y71" s="195"/>
      <c r="Z71" s="196"/>
      <c r="AA71" s="196"/>
      <c r="AB71" s="192"/>
      <c r="AC71" s="193"/>
    </row>
    <row r="72" spans="1:29" ht="16.5" customHeight="1" x14ac:dyDescent="0.25">
      <c r="A72" s="4"/>
      <c r="B72" s="9"/>
      <c r="C72" s="40"/>
      <c r="D72" s="3"/>
      <c r="E72" s="9"/>
      <c r="F72" s="44"/>
      <c r="G72" s="25" t="e">
        <f t="shared" si="25"/>
        <v>#N/A</v>
      </c>
      <c r="H72" s="4"/>
      <c r="I72" s="9"/>
      <c r="J72" s="40"/>
      <c r="K72" s="3"/>
      <c r="L72" s="9"/>
      <c r="M72" s="44"/>
      <c r="N72" s="25" t="e">
        <f t="shared" si="26"/>
        <v>#N/A</v>
      </c>
      <c r="O72" s="61"/>
      <c r="P72" s="70">
        <v>63053</v>
      </c>
      <c r="Q72" s="62" t="str">
        <f t="shared" si="27"/>
        <v>ESE SUPPORT SPEC</v>
      </c>
      <c r="R72" s="63">
        <f t="shared" si="28"/>
        <v>1001</v>
      </c>
      <c r="S72" s="2"/>
      <c r="T72" s="64">
        <f t="shared" si="38"/>
        <v>0</v>
      </c>
      <c r="U72" s="65">
        <f t="shared" si="39"/>
        <v>0</v>
      </c>
      <c r="V72" s="5"/>
      <c r="W72" s="194"/>
      <c r="X72" s="195"/>
      <c r="Y72" s="195"/>
      <c r="Z72" s="196"/>
      <c r="AA72" s="196"/>
      <c r="AB72" s="192"/>
      <c r="AC72" s="193"/>
    </row>
    <row r="73" spans="1:29" ht="16.5" customHeight="1" x14ac:dyDescent="0.25">
      <c r="A73" s="4"/>
      <c r="B73" s="9"/>
      <c r="C73" s="40"/>
      <c r="D73" s="3"/>
      <c r="E73" s="9"/>
      <c r="F73" s="44"/>
      <c r="G73" s="25" t="e">
        <f t="shared" si="25"/>
        <v>#N/A</v>
      </c>
      <c r="H73" s="4"/>
      <c r="I73" s="9"/>
      <c r="J73" s="40"/>
      <c r="K73" s="3"/>
      <c r="L73" s="9"/>
      <c r="M73" s="44"/>
      <c r="N73" s="25" t="e">
        <f t="shared" si="26"/>
        <v>#N/A</v>
      </c>
      <c r="O73" s="61"/>
      <c r="P73" s="70">
        <v>63056</v>
      </c>
      <c r="Q73" s="62" t="str">
        <f t="shared" si="27"/>
        <v>ESE SPECIALIST</v>
      </c>
      <c r="R73" s="63">
        <f t="shared" si="28"/>
        <v>1001</v>
      </c>
      <c r="S73" s="2"/>
      <c r="T73" s="64">
        <f t="shared" si="38"/>
        <v>0</v>
      </c>
      <c r="U73" s="65">
        <f t="shared" si="39"/>
        <v>0</v>
      </c>
      <c r="V73" s="5"/>
      <c r="W73" s="194"/>
      <c r="X73" s="195"/>
      <c r="Y73" s="195"/>
      <c r="Z73" s="196"/>
      <c r="AA73" s="196"/>
      <c r="AB73" s="192"/>
      <c r="AC73" s="193"/>
    </row>
    <row r="74" spans="1:29" ht="16.5" customHeight="1" x14ac:dyDescent="0.25">
      <c r="A74" s="4"/>
      <c r="B74" s="9"/>
      <c r="C74" s="40"/>
      <c r="D74" s="3"/>
      <c r="E74" s="9"/>
      <c r="F74" s="44"/>
      <c r="G74" s="25" t="e">
        <f t="shared" si="25"/>
        <v>#N/A</v>
      </c>
      <c r="H74" s="4"/>
      <c r="I74" s="9"/>
      <c r="J74" s="40"/>
      <c r="K74" s="3"/>
      <c r="L74" s="9"/>
      <c r="M74" s="44"/>
      <c r="N74" s="25" t="e">
        <f t="shared" si="26"/>
        <v>#N/A</v>
      </c>
      <c r="O74" s="61"/>
      <c r="P74" s="70">
        <v>63059</v>
      </c>
      <c r="Q74" s="62" t="str">
        <f t="shared" si="27"/>
        <v>COORDINTATING TEACHER 10M</v>
      </c>
      <c r="R74" s="63">
        <f t="shared" si="28"/>
        <v>1976</v>
      </c>
      <c r="S74" s="2"/>
      <c r="T74" s="64">
        <f t="shared" si="38"/>
        <v>0</v>
      </c>
      <c r="U74" s="65">
        <f t="shared" si="39"/>
        <v>0</v>
      </c>
      <c r="V74" s="5"/>
      <c r="W74" s="194"/>
      <c r="X74" s="195"/>
      <c r="Y74" s="195"/>
      <c r="Z74" s="196"/>
      <c r="AA74" s="196"/>
      <c r="AB74" s="192"/>
      <c r="AC74" s="193"/>
    </row>
    <row r="75" spans="1:29" ht="16.5" customHeight="1" x14ac:dyDescent="0.25">
      <c r="A75" s="4"/>
      <c r="B75" s="9"/>
      <c r="C75" s="40"/>
      <c r="D75" s="3"/>
      <c r="E75" s="9"/>
      <c r="F75" s="44"/>
      <c r="G75" s="25" t="e">
        <f t="shared" si="25"/>
        <v>#N/A</v>
      </c>
      <c r="H75" s="4"/>
      <c r="I75" s="9"/>
      <c r="J75" s="40"/>
      <c r="K75" s="3"/>
      <c r="L75" s="9"/>
      <c r="M75" s="44"/>
      <c r="N75" s="25" t="e">
        <f t="shared" si="26"/>
        <v>#N/A</v>
      </c>
      <c r="O75" s="61"/>
      <c r="P75" s="70">
        <v>63062</v>
      </c>
      <c r="Q75" s="62" t="str">
        <f t="shared" si="27"/>
        <v>TEACHER ON ASSIGNMENT</v>
      </c>
      <c r="R75" s="63">
        <f t="shared" si="28"/>
        <v>11133</v>
      </c>
      <c r="S75" s="2"/>
      <c r="T75" s="64">
        <f t="shared" si="38"/>
        <v>0</v>
      </c>
      <c r="U75" s="65">
        <f t="shared" si="39"/>
        <v>0</v>
      </c>
      <c r="V75" s="5"/>
      <c r="W75" s="194"/>
      <c r="X75" s="195"/>
      <c r="Y75" s="195"/>
      <c r="Z75" s="196"/>
      <c r="AA75" s="196"/>
      <c r="AB75" s="192"/>
      <c r="AC75" s="193"/>
    </row>
    <row r="76" spans="1:29" ht="16.5" customHeight="1" x14ac:dyDescent="0.25">
      <c r="A76" s="4"/>
      <c r="B76" s="9"/>
      <c r="C76" s="40"/>
      <c r="D76" s="3"/>
      <c r="E76" s="9"/>
      <c r="F76" s="44"/>
      <c r="G76" s="25" t="e">
        <f t="shared" si="25"/>
        <v>#N/A</v>
      </c>
      <c r="H76" s="4"/>
      <c r="I76" s="9"/>
      <c r="J76" s="40"/>
      <c r="K76" s="3"/>
      <c r="L76" s="9"/>
      <c r="M76" s="44"/>
      <c r="N76" s="25" t="e">
        <f t="shared" si="26"/>
        <v>#N/A</v>
      </c>
      <c r="O76" s="61"/>
      <c r="P76" s="70">
        <v>63069</v>
      </c>
      <c r="Q76" s="62" t="str">
        <f t="shared" si="27"/>
        <v>BEHAVIORAL SUPPORT SPEC-E</v>
      </c>
      <c r="R76" s="63">
        <f t="shared" si="28"/>
        <v>449011</v>
      </c>
      <c r="S76" s="2"/>
      <c r="T76" s="64">
        <f t="shared" si="38"/>
        <v>0</v>
      </c>
      <c r="U76" s="65">
        <f t="shared" si="39"/>
        <v>0</v>
      </c>
      <c r="V76" s="5"/>
      <c r="W76" s="194"/>
      <c r="X76" s="195"/>
      <c r="Y76" s="195"/>
      <c r="Z76" s="196"/>
      <c r="AA76" s="196"/>
      <c r="AB76" s="192"/>
      <c r="AC76" s="193"/>
    </row>
    <row r="77" spans="1:29" ht="16.5" customHeight="1" x14ac:dyDescent="0.25">
      <c r="A77" s="4"/>
      <c r="B77" s="9"/>
      <c r="C77" s="40"/>
      <c r="D77" s="3"/>
      <c r="E77" s="9"/>
      <c r="F77" s="44"/>
      <c r="G77" s="25" t="e">
        <f t="shared" si="25"/>
        <v>#N/A</v>
      </c>
      <c r="H77" s="4"/>
      <c r="I77" s="9"/>
      <c r="J77" s="40"/>
      <c r="K77" s="3"/>
      <c r="L77" s="9"/>
      <c r="M77" s="44"/>
      <c r="N77" s="25" t="e">
        <f t="shared" si="26"/>
        <v>#N/A</v>
      </c>
      <c r="O77" s="61"/>
      <c r="P77" s="70">
        <v>63071</v>
      </c>
      <c r="Q77" s="62" t="str">
        <f t="shared" si="27"/>
        <v>INSTRUCTIONAL COACH</v>
      </c>
      <c r="R77" s="63">
        <f t="shared" si="28"/>
        <v>593</v>
      </c>
      <c r="S77" s="2"/>
      <c r="T77" s="64">
        <f t="shared" si="38"/>
        <v>0</v>
      </c>
      <c r="U77" s="65">
        <f t="shared" si="39"/>
        <v>0</v>
      </c>
      <c r="V77" s="5"/>
      <c r="W77" s="194"/>
      <c r="X77" s="195"/>
      <c r="Y77" s="195"/>
      <c r="Z77" s="196"/>
      <c r="AA77" s="196"/>
      <c r="AB77" s="192"/>
      <c r="AC77" s="193"/>
    </row>
    <row r="78" spans="1:29" ht="16.5" customHeight="1" x14ac:dyDescent="0.25">
      <c r="A78" s="4"/>
      <c r="B78" s="9"/>
      <c r="C78" s="153"/>
      <c r="D78" s="154"/>
      <c r="E78" s="9"/>
      <c r="F78" s="44"/>
      <c r="G78" s="25" t="e">
        <f t="shared" si="25"/>
        <v>#N/A</v>
      </c>
      <c r="H78" s="4"/>
      <c r="I78" s="9"/>
      <c r="J78" s="40"/>
      <c r="K78" s="3"/>
      <c r="L78" s="9"/>
      <c r="M78" s="44"/>
      <c r="N78" s="25" t="e">
        <f t="shared" si="26"/>
        <v>#N/A</v>
      </c>
      <c r="O78" s="61"/>
      <c r="P78" s="70">
        <v>63072</v>
      </c>
      <c r="Q78" s="62" t="str">
        <f t="shared" si="27"/>
        <v>INSTRUCTIONAL COACH</v>
      </c>
      <c r="R78" s="63">
        <f t="shared" si="28"/>
        <v>422066</v>
      </c>
      <c r="S78" s="2"/>
      <c r="T78" s="64">
        <f t="shared" si="38"/>
        <v>0</v>
      </c>
      <c r="U78" s="65">
        <f t="shared" si="39"/>
        <v>0</v>
      </c>
      <c r="V78" s="5"/>
      <c r="W78" s="194"/>
      <c r="X78" s="195"/>
      <c r="Y78" s="195"/>
      <c r="Z78" s="196"/>
      <c r="AA78" s="196"/>
      <c r="AB78" s="192"/>
      <c r="AC78" s="193"/>
    </row>
    <row r="79" spans="1:29" ht="16.5" customHeight="1" x14ac:dyDescent="0.25">
      <c r="A79" s="4"/>
      <c r="B79" s="9"/>
      <c r="C79" s="153"/>
      <c r="D79" s="154"/>
      <c r="E79" s="9"/>
      <c r="F79" s="44"/>
      <c r="G79" s="25" t="e">
        <f t="shared" si="25"/>
        <v>#N/A</v>
      </c>
      <c r="H79" s="4"/>
      <c r="I79" s="9"/>
      <c r="J79" s="40"/>
      <c r="K79" s="3"/>
      <c r="L79" s="9"/>
      <c r="M79" s="44"/>
      <c r="N79" s="25" t="e">
        <f t="shared" si="26"/>
        <v>#N/A</v>
      </c>
      <c r="O79" s="61"/>
      <c r="P79" s="70">
        <v>63073</v>
      </c>
      <c r="Q79" s="62" t="str">
        <f t="shared" si="27"/>
        <v>TEACHER ON ASSIGNMENT</v>
      </c>
      <c r="R79" s="63">
        <f t="shared" si="28"/>
        <v>419078</v>
      </c>
      <c r="S79" s="2"/>
      <c r="T79" s="64">
        <f t="shared" si="38"/>
        <v>0</v>
      </c>
      <c r="U79" s="65">
        <f t="shared" si="39"/>
        <v>0</v>
      </c>
      <c r="V79" s="5"/>
      <c r="W79" s="194"/>
      <c r="X79" s="195"/>
      <c r="Y79" s="195"/>
      <c r="Z79" s="196"/>
      <c r="AA79" s="196"/>
      <c r="AB79" s="192"/>
      <c r="AC79" s="193"/>
    </row>
    <row r="80" spans="1:29" ht="16.5" customHeight="1" x14ac:dyDescent="0.25">
      <c r="A80" s="4"/>
      <c r="B80" s="9"/>
      <c r="C80" s="40"/>
      <c r="D80" s="3"/>
      <c r="E80" s="9"/>
      <c r="F80" s="44"/>
      <c r="G80" s="25" t="e">
        <f t="shared" si="25"/>
        <v>#N/A</v>
      </c>
      <c r="H80" s="4"/>
      <c r="I80" s="9"/>
      <c r="J80" s="40"/>
      <c r="K80" s="3"/>
      <c r="L80" s="9"/>
      <c r="M80" s="44"/>
      <c r="N80" s="25" t="e">
        <f t="shared" si="26"/>
        <v>#N/A</v>
      </c>
      <c r="O80" s="61"/>
      <c r="P80" s="70">
        <v>63074</v>
      </c>
      <c r="Q80" s="62" t="str">
        <f t="shared" si="27"/>
        <v>ESE SPECIALIST</v>
      </c>
      <c r="R80" s="63">
        <f t="shared" si="28"/>
        <v>1001</v>
      </c>
      <c r="S80" s="2"/>
      <c r="T80" s="64">
        <f t="shared" si="38"/>
        <v>0</v>
      </c>
      <c r="U80" s="65">
        <f t="shared" si="39"/>
        <v>0</v>
      </c>
      <c r="V80" s="5"/>
      <c r="W80" s="194"/>
      <c r="X80" s="195"/>
      <c r="Y80" s="195"/>
      <c r="Z80" s="196"/>
      <c r="AA80" s="196"/>
      <c r="AB80" s="192"/>
      <c r="AC80" s="193"/>
    </row>
    <row r="81" spans="1:29" ht="16.5" customHeight="1" x14ac:dyDescent="0.25">
      <c r="A81" s="4"/>
      <c r="B81" s="9"/>
      <c r="C81" s="40"/>
      <c r="D81" s="3"/>
      <c r="E81" s="9"/>
      <c r="F81" s="44"/>
      <c r="G81" s="25" t="e">
        <f t="shared" si="25"/>
        <v>#N/A</v>
      </c>
      <c r="H81" s="4"/>
      <c r="I81" s="9"/>
      <c r="J81" s="40"/>
      <c r="K81" s="3"/>
      <c r="L81" s="9"/>
      <c r="M81" s="44"/>
      <c r="N81" s="25" t="e">
        <f t="shared" si="26"/>
        <v>#N/A</v>
      </c>
      <c r="O81" s="66"/>
      <c r="P81" s="70">
        <v>63083</v>
      </c>
      <c r="Q81" s="62" t="str">
        <f t="shared" si="27"/>
        <v>AVID PROGRAM</v>
      </c>
      <c r="R81" s="63">
        <f t="shared" si="28"/>
        <v>484</v>
      </c>
      <c r="S81" s="2"/>
      <c r="T81" s="64">
        <f t="shared" si="38"/>
        <v>0</v>
      </c>
      <c r="U81" s="65">
        <f t="shared" si="39"/>
        <v>0</v>
      </c>
      <c r="V81" s="5"/>
      <c r="W81" s="194"/>
      <c r="X81" s="195"/>
      <c r="Y81" s="195"/>
      <c r="Z81" s="196"/>
      <c r="AA81" s="196"/>
      <c r="AB81" s="192"/>
      <c r="AC81" s="193"/>
    </row>
    <row r="82" spans="1:29" x14ac:dyDescent="0.25">
      <c r="A82" s="4"/>
      <c r="B82" s="9"/>
      <c r="C82" s="40"/>
      <c r="D82" s="3"/>
      <c r="E82" s="9"/>
      <c r="F82" s="44"/>
      <c r="G82" s="25" t="e">
        <f t="shared" ref="G82:G99" si="40">VLOOKUP(E82,DESCRIPTIONS,5)</f>
        <v>#N/A</v>
      </c>
      <c r="H82" s="4"/>
      <c r="I82" s="9"/>
      <c r="J82" s="40"/>
      <c r="K82" s="3"/>
      <c r="L82" s="9"/>
      <c r="M82" s="44"/>
      <c r="N82" s="25" t="e">
        <f t="shared" ref="N82:N99" si="41">VLOOKUP(L82,DESCRIPTIONS,5)</f>
        <v>#N/A</v>
      </c>
      <c r="O82" s="66"/>
      <c r="P82" s="70">
        <v>63085</v>
      </c>
      <c r="Q82" s="62" t="str">
        <f t="shared" si="27"/>
        <v>STUDNT ACTV COOR</v>
      </c>
      <c r="R82" s="63">
        <f t="shared" si="28"/>
        <v>1001</v>
      </c>
      <c r="S82" s="2"/>
      <c r="T82" s="64">
        <f t="shared" si="38"/>
        <v>0</v>
      </c>
      <c r="U82" s="65">
        <f t="shared" si="39"/>
        <v>0</v>
      </c>
      <c r="W82" s="194"/>
      <c r="X82" s="195"/>
      <c r="Y82" s="195"/>
      <c r="Z82" s="196"/>
      <c r="AA82" s="196"/>
      <c r="AB82" s="192"/>
      <c r="AC82" s="193"/>
    </row>
    <row r="83" spans="1:29" x14ac:dyDescent="0.25">
      <c r="A83" s="4"/>
      <c r="B83" s="9"/>
      <c r="C83" s="40"/>
      <c r="D83" s="3"/>
      <c r="E83" s="9"/>
      <c r="F83" s="44"/>
      <c r="G83" s="25" t="e">
        <f t="shared" si="40"/>
        <v>#N/A</v>
      </c>
      <c r="H83" s="4"/>
      <c r="I83" s="9"/>
      <c r="J83" s="40"/>
      <c r="K83" s="3"/>
      <c r="L83" s="9"/>
      <c r="M83" s="44"/>
      <c r="N83" s="25" t="e">
        <f t="shared" si="41"/>
        <v>#N/A</v>
      </c>
      <c r="O83" s="66"/>
      <c r="P83" s="70">
        <v>63087</v>
      </c>
      <c r="Q83" s="62" t="str">
        <f t="shared" si="27"/>
        <v>LITERACY COACH ELEMENTARY</v>
      </c>
      <c r="R83" s="63">
        <f t="shared" si="28"/>
        <v>515</v>
      </c>
      <c r="S83" s="2"/>
      <c r="T83" s="64">
        <f t="shared" si="38"/>
        <v>0</v>
      </c>
      <c r="U83" s="65">
        <f t="shared" si="39"/>
        <v>0</v>
      </c>
      <c r="W83" s="194"/>
      <c r="X83" s="195"/>
      <c r="Y83" s="195"/>
      <c r="Z83" s="196"/>
      <c r="AA83" s="196"/>
      <c r="AB83" s="192"/>
      <c r="AC83" s="193"/>
    </row>
    <row r="84" spans="1:29" x14ac:dyDescent="0.25">
      <c r="A84" s="4"/>
      <c r="B84" s="9"/>
      <c r="C84" s="40"/>
      <c r="D84" s="3"/>
      <c r="E84" s="9"/>
      <c r="F84" s="44"/>
      <c r="G84" s="25" t="e">
        <f t="shared" si="40"/>
        <v>#N/A</v>
      </c>
      <c r="H84" s="4"/>
      <c r="I84" s="9"/>
      <c r="J84" s="40"/>
      <c r="K84" s="3"/>
      <c r="L84" s="9"/>
      <c r="M84" s="44"/>
      <c r="N84" s="25" t="e">
        <f t="shared" si="41"/>
        <v>#N/A</v>
      </c>
      <c r="O84" s="61"/>
      <c r="P84" s="70">
        <v>63090</v>
      </c>
      <c r="Q84" s="62" t="str">
        <f t="shared" si="27"/>
        <v>LITERACY COACH ELEMENTARY</v>
      </c>
      <c r="R84" s="63">
        <f t="shared" si="28"/>
        <v>418001</v>
      </c>
      <c r="S84" s="2"/>
      <c r="T84" s="64">
        <f t="shared" si="38"/>
        <v>0</v>
      </c>
      <c r="U84" s="65">
        <f t="shared" si="39"/>
        <v>0</v>
      </c>
      <c r="W84" s="194"/>
      <c r="X84" s="195"/>
      <c r="Y84" s="195"/>
      <c r="Z84" s="196"/>
      <c r="AA84" s="196"/>
      <c r="AB84" s="192"/>
      <c r="AC84" s="193"/>
    </row>
    <row r="85" spans="1:29" x14ac:dyDescent="0.25">
      <c r="A85" s="4"/>
      <c r="B85" s="9"/>
      <c r="C85" s="40"/>
      <c r="D85" s="3"/>
      <c r="E85" s="9"/>
      <c r="F85" s="44"/>
      <c r="G85" s="25" t="e">
        <f t="shared" si="40"/>
        <v>#N/A</v>
      </c>
      <c r="H85" s="4"/>
      <c r="I85" s="9"/>
      <c r="J85" s="40"/>
      <c r="K85" s="3"/>
      <c r="L85" s="9"/>
      <c r="M85" s="44"/>
      <c r="N85" s="25" t="e">
        <f t="shared" si="41"/>
        <v>#N/A</v>
      </c>
      <c r="O85" s="61"/>
      <c r="P85" s="70">
        <v>63091</v>
      </c>
      <c r="Q85" s="62" t="str">
        <f t="shared" si="27"/>
        <v>LITERACY COACH ELEMENTARY</v>
      </c>
      <c r="R85" s="63">
        <f t="shared" si="28"/>
        <v>1001</v>
      </c>
      <c r="S85" s="2"/>
      <c r="T85" s="64">
        <f t="shared" si="38"/>
        <v>0</v>
      </c>
      <c r="U85" s="65">
        <f t="shared" si="39"/>
        <v>0</v>
      </c>
      <c r="W85" s="194"/>
      <c r="X85" s="195"/>
      <c r="Y85" s="195"/>
      <c r="Z85" s="196"/>
      <c r="AA85" s="196"/>
      <c r="AB85" s="192"/>
      <c r="AC85" s="193"/>
    </row>
    <row r="86" spans="1:29" ht="15.75" customHeight="1" x14ac:dyDescent="0.25">
      <c r="A86" s="4"/>
      <c r="B86" s="9"/>
      <c r="C86" s="40"/>
      <c r="D86" s="3"/>
      <c r="E86" s="9"/>
      <c r="F86" s="44"/>
      <c r="G86" s="25" t="e">
        <f t="shared" si="40"/>
        <v>#N/A</v>
      </c>
      <c r="H86" s="4"/>
      <c r="I86" s="9"/>
      <c r="J86" s="40"/>
      <c r="K86" s="3"/>
      <c r="L86" s="9"/>
      <c r="M86" s="44"/>
      <c r="N86" s="25" t="e">
        <f t="shared" si="41"/>
        <v>#N/A</v>
      </c>
      <c r="O86" s="61"/>
      <c r="P86" s="70">
        <v>63094</v>
      </c>
      <c r="Q86" s="62" t="str">
        <f t="shared" si="27"/>
        <v>LITERACY COACH ELEMENTARY</v>
      </c>
      <c r="R86" s="63">
        <f t="shared" si="28"/>
        <v>418033</v>
      </c>
      <c r="S86" s="2"/>
      <c r="T86" s="64">
        <f t="shared" si="38"/>
        <v>0</v>
      </c>
      <c r="U86" s="65">
        <f t="shared" si="39"/>
        <v>0</v>
      </c>
      <c r="W86" s="194"/>
      <c r="X86" s="195"/>
      <c r="Y86" s="195"/>
      <c r="Z86" s="196"/>
      <c r="AA86" s="196"/>
      <c r="AB86" s="192"/>
      <c r="AC86" s="193"/>
    </row>
    <row r="87" spans="1:29" x14ac:dyDescent="0.25">
      <c r="A87" s="4"/>
      <c r="B87" s="9"/>
      <c r="C87" s="40"/>
      <c r="D87" s="3"/>
      <c r="E87" s="9"/>
      <c r="F87" s="44"/>
      <c r="G87" s="25" t="e">
        <f t="shared" si="40"/>
        <v>#N/A</v>
      </c>
      <c r="H87" s="4"/>
      <c r="I87" s="9"/>
      <c r="J87" s="40"/>
      <c r="K87" s="3"/>
      <c r="L87" s="9"/>
      <c r="M87" s="44"/>
      <c r="N87" s="25" t="e">
        <f t="shared" si="41"/>
        <v>#N/A</v>
      </c>
      <c r="O87" s="61"/>
      <c r="P87" s="70">
        <v>63097</v>
      </c>
      <c r="Q87" s="62" t="str">
        <f t="shared" si="27"/>
        <v>LITERACY COACH SENIOR</v>
      </c>
      <c r="R87" s="63">
        <f t="shared" si="28"/>
        <v>422</v>
      </c>
      <c r="S87" s="2"/>
      <c r="T87" s="64">
        <f t="shared" si="38"/>
        <v>0</v>
      </c>
      <c r="U87" s="65">
        <f t="shared" si="39"/>
        <v>0</v>
      </c>
      <c r="W87" s="194"/>
      <c r="X87" s="195"/>
      <c r="Y87" s="195"/>
      <c r="Z87" s="196"/>
      <c r="AA87" s="196"/>
      <c r="AB87" s="192"/>
      <c r="AC87" s="193"/>
    </row>
    <row r="88" spans="1:29" x14ac:dyDescent="0.25">
      <c r="A88" s="4"/>
      <c r="B88" s="9"/>
      <c r="C88" s="40"/>
      <c r="D88" s="3"/>
      <c r="E88" s="9"/>
      <c r="F88" s="44"/>
      <c r="G88" s="25" t="e">
        <f t="shared" si="40"/>
        <v>#N/A</v>
      </c>
      <c r="H88" s="4"/>
      <c r="I88" s="9"/>
      <c r="J88" s="40"/>
      <c r="K88" s="3"/>
      <c r="L88" s="9"/>
      <c r="M88" s="44"/>
      <c r="N88" s="25" t="e">
        <f t="shared" si="41"/>
        <v>#N/A</v>
      </c>
      <c r="O88" s="61"/>
      <c r="P88" s="70">
        <v>63098</v>
      </c>
      <c r="Q88" s="62" t="str">
        <f t="shared" si="27"/>
        <v>COORDINTATING TEACHER-MSA</v>
      </c>
      <c r="R88" s="63">
        <f t="shared" si="28"/>
        <v>11145</v>
      </c>
      <c r="S88" s="2"/>
      <c r="T88" s="64">
        <f t="shared" si="38"/>
        <v>0</v>
      </c>
      <c r="U88" s="65">
        <f t="shared" si="39"/>
        <v>0</v>
      </c>
      <c r="W88" s="194"/>
      <c r="X88" s="195"/>
      <c r="Y88" s="195"/>
      <c r="Z88" s="196"/>
      <c r="AA88" s="196"/>
      <c r="AB88" s="192"/>
      <c r="AC88" s="193"/>
    </row>
    <row r="89" spans="1:29" x14ac:dyDescent="0.25">
      <c r="A89" s="4"/>
      <c r="B89" s="9"/>
      <c r="C89" s="40"/>
      <c r="D89" s="3"/>
      <c r="E89" s="9"/>
      <c r="F89" s="44"/>
      <c r="G89" s="25" t="e">
        <f t="shared" si="40"/>
        <v>#N/A</v>
      </c>
      <c r="H89" s="4"/>
      <c r="I89" s="9"/>
      <c r="J89" s="40"/>
      <c r="K89" s="3"/>
      <c r="L89" s="9"/>
      <c r="M89" s="44"/>
      <c r="N89" s="25" t="e">
        <f t="shared" si="41"/>
        <v>#N/A</v>
      </c>
      <c r="O89" s="66"/>
      <c r="P89" s="70">
        <v>64029</v>
      </c>
      <c r="Q89" s="62" t="str">
        <f t="shared" si="27"/>
        <v>MATH/SCI COACH</v>
      </c>
      <c r="R89" s="63">
        <f t="shared" si="28"/>
        <v>1001</v>
      </c>
      <c r="S89" s="2"/>
      <c r="T89" s="64">
        <f t="shared" si="38"/>
        <v>0</v>
      </c>
      <c r="U89" s="65">
        <f t="shared" si="39"/>
        <v>0</v>
      </c>
      <c r="W89" s="194"/>
      <c r="X89" s="195"/>
      <c r="Y89" s="195"/>
      <c r="Z89" s="196"/>
      <c r="AA89" s="196"/>
      <c r="AB89" s="192"/>
      <c r="AC89" s="193"/>
    </row>
    <row r="90" spans="1:29" x14ac:dyDescent="0.25">
      <c r="A90" s="4"/>
      <c r="B90" s="9"/>
      <c r="C90" s="40"/>
      <c r="D90" s="3"/>
      <c r="E90" s="9"/>
      <c r="F90" s="44"/>
      <c r="G90" s="25" t="e">
        <f t="shared" si="40"/>
        <v>#N/A</v>
      </c>
      <c r="H90" s="4"/>
      <c r="I90" s="9"/>
      <c r="J90" s="40"/>
      <c r="K90" s="3"/>
      <c r="L90" s="9"/>
      <c r="M90" s="44"/>
      <c r="N90" s="25" t="e">
        <f t="shared" si="41"/>
        <v>#N/A</v>
      </c>
      <c r="O90" s="66"/>
      <c r="P90" s="70"/>
      <c r="Q90" s="62" t="str">
        <f t="shared" si="27"/>
        <v/>
      </c>
      <c r="R90" s="63" t="str">
        <f t="shared" si="28"/>
        <v/>
      </c>
      <c r="S90" s="2"/>
      <c r="T90" s="64">
        <f t="shared" si="38"/>
        <v>0</v>
      </c>
      <c r="U90" s="65">
        <f t="shared" si="39"/>
        <v>0</v>
      </c>
      <c r="W90" s="194"/>
      <c r="X90" s="195"/>
      <c r="Y90" s="195"/>
      <c r="Z90" s="196"/>
      <c r="AA90" s="196"/>
      <c r="AB90" s="192"/>
      <c r="AC90" s="193"/>
    </row>
    <row r="91" spans="1:29" ht="16.5" customHeight="1" x14ac:dyDescent="0.25">
      <c r="A91" s="4"/>
      <c r="B91" s="9"/>
      <c r="C91" s="40"/>
      <c r="D91" s="3"/>
      <c r="E91" s="9"/>
      <c r="F91" s="44"/>
      <c r="G91" s="25" t="e">
        <f t="shared" si="40"/>
        <v>#N/A</v>
      </c>
      <c r="H91" s="4"/>
      <c r="I91" s="9"/>
      <c r="J91" s="40"/>
      <c r="K91" s="3"/>
      <c r="L91" s="9"/>
      <c r="M91" s="44"/>
      <c r="N91" s="25" t="e">
        <f t="shared" si="41"/>
        <v>#N/A</v>
      </c>
      <c r="O91" s="66"/>
      <c r="P91" s="70"/>
      <c r="Q91" s="62" t="str">
        <f t="shared" si="27"/>
        <v/>
      </c>
      <c r="R91" s="63" t="str">
        <f t="shared" si="28"/>
        <v/>
      </c>
      <c r="S91" s="2"/>
      <c r="T91" s="64">
        <f t="shared" si="38"/>
        <v>0</v>
      </c>
      <c r="U91" s="65">
        <f t="shared" si="39"/>
        <v>0</v>
      </c>
      <c r="W91" s="194"/>
      <c r="X91" s="195"/>
      <c r="Y91" s="195"/>
      <c r="Z91" s="196"/>
      <c r="AA91" s="196"/>
      <c r="AB91" s="192"/>
      <c r="AC91" s="193"/>
    </row>
    <row r="92" spans="1:29" x14ac:dyDescent="0.25">
      <c r="A92" s="4"/>
      <c r="B92" s="9"/>
      <c r="C92" s="40"/>
      <c r="D92" s="3"/>
      <c r="E92" s="9"/>
      <c r="F92" s="44"/>
      <c r="G92" s="25" t="e">
        <f t="shared" si="40"/>
        <v>#N/A</v>
      </c>
      <c r="H92" s="4"/>
      <c r="I92" s="9"/>
      <c r="J92" s="40"/>
      <c r="K92" s="3"/>
      <c r="L92" s="9"/>
      <c r="M92" s="44"/>
      <c r="N92" s="25" t="e">
        <f t="shared" si="41"/>
        <v>#N/A</v>
      </c>
      <c r="O92" s="66"/>
      <c r="P92" s="70"/>
      <c r="Q92" s="62" t="str">
        <f t="shared" si="27"/>
        <v/>
      </c>
      <c r="R92" s="63" t="str">
        <f t="shared" si="28"/>
        <v/>
      </c>
      <c r="S92" s="2"/>
      <c r="T92" s="64">
        <f t="shared" si="38"/>
        <v>0</v>
      </c>
      <c r="U92" s="65">
        <f t="shared" si="39"/>
        <v>0</v>
      </c>
      <c r="W92" s="194"/>
      <c r="X92" s="195"/>
      <c r="Y92" s="195"/>
      <c r="Z92" s="196"/>
      <c r="AA92" s="196"/>
      <c r="AB92" s="192"/>
      <c r="AC92" s="193"/>
    </row>
    <row r="93" spans="1:29" x14ac:dyDescent="0.25">
      <c r="A93" s="4"/>
      <c r="B93" s="9"/>
      <c r="C93" s="40"/>
      <c r="D93" s="3"/>
      <c r="E93" s="9"/>
      <c r="F93" s="44"/>
      <c r="G93" s="25" t="e">
        <f t="shared" si="40"/>
        <v>#N/A</v>
      </c>
      <c r="H93" s="4"/>
      <c r="I93" s="9"/>
      <c r="J93" s="40"/>
      <c r="K93" s="3"/>
      <c r="L93" s="9"/>
      <c r="M93" s="44"/>
      <c r="N93" s="25" t="e">
        <f t="shared" si="41"/>
        <v>#N/A</v>
      </c>
      <c r="O93" s="66"/>
      <c r="P93" s="70"/>
      <c r="Q93" s="62" t="str">
        <f t="shared" si="27"/>
        <v/>
      </c>
      <c r="R93" s="63" t="str">
        <f t="shared" si="28"/>
        <v/>
      </c>
      <c r="S93" s="2"/>
      <c r="T93" s="64">
        <f t="shared" si="38"/>
        <v>0</v>
      </c>
      <c r="U93" s="65">
        <f t="shared" si="39"/>
        <v>0</v>
      </c>
      <c r="W93" s="194"/>
      <c r="X93" s="195"/>
      <c r="Y93" s="195"/>
      <c r="Z93" s="196"/>
      <c r="AA93" s="196"/>
      <c r="AB93" s="192"/>
      <c r="AC93" s="193"/>
    </row>
    <row r="94" spans="1:29" x14ac:dyDescent="0.25">
      <c r="A94" s="4"/>
      <c r="B94" s="9"/>
      <c r="C94" s="40"/>
      <c r="D94" s="3"/>
      <c r="E94" s="9"/>
      <c r="F94" s="44"/>
      <c r="G94" s="25" t="e">
        <f t="shared" si="40"/>
        <v>#N/A</v>
      </c>
      <c r="H94" s="4"/>
      <c r="I94" s="9"/>
      <c r="J94" s="40"/>
      <c r="K94" s="3"/>
      <c r="L94" s="9"/>
      <c r="M94" s="44"/>
      <c r="N94" s="25" t="e">
        <f t="shared" si="41"/>
        <v>#N/A</v>
      </c>
      <c r="O94" s="66"/>
      <c r="P94" s="70"/>
      <c r="Q94" s="62" t="str">
        <f t="shared" si="27"/>
        <v/>
      </c>
      <c r="R94" s="63" t="str">
        <f t="shared" si="28"/>
        <v/>
      </c>
      <c r="S94" s="2"/>
      <c r="T94" s="64">
        <f t="shared" si="38"/>
        <v>0</v>
      </c>
      <c r="U94" s="65">
        <f t="shared" si="39"/>
        <v>0</v>
      </c>
      <c r="W94" s="194"/>
      <c r="X94" s="195"/>
      <c r="Y94" s="195"/>
      <c r="Z94" s="196"/>
      <c r="AA94" s="196"/>
      <c r="AB94" s="192"/>
      <c r="AC94" s="193"/>
    </row>
    <row r="95" spans="1:29" x14ac:dyDescent="0.25">
      <c r="A95" s="4"/>
      <c r="B95" s="9"/>
      <c r="C95" s="40"/>
      <c r="D95" s="3"/>
      <c r="E95" s="9"/>
      <c r="F95" s="44"/>
      <c r="G95" s="25" t="e">
        <f t="shared" si="40"/>
        <v>#N/A</v>
      </c>
      <c r="H95" s="4"/>
      <c r="I95" s="9"/>
      <c r="J95" s="40"/>
      <c r="K95" s="3"/>
      <c r="L95" s="9"/>
      <c r="M95" s="44"/>
      <c r="N95" s="25" t="e">
        <f t="shared" si="41"/>
        <v>#N/A</v>
      </c>
      <c r="O95" s="66"/>
      <c r="P95" s="70"/>
      <c r="Q95" s="62" t="str">
        <f t="shared" si="27"/>
        <v/>
      </c>
      <c r="R95" s="63" t="str">
        <f t="shared" si="28"/>
        <v/>
      </c>
      <c r="S95" s="2"/>
      <c r="T95" s="64">
        <f t="shared" si="38"/>
        <v>0</v>
      </c>
      <c r="U95" s="65">
        <f t="shared" si="39"/>
        <v>0</v>
      </c>
      <c r="W95" s="194"/>
      <c r="X95" s="195"/>
      <c r="Y95" s="195"/>
      <c r="Z95" s="196"/>
      <c r="AA95" s="196"/>
      <c r="AB95" s="192"/>
      <c r="AC95" s="193"/>
    </row>
    <row r="96" spans="1:29" x14ac:dyDescent="0.25">
      <c r="A96" s="4"/>
      <c r="B96" s="9"/>
      <c r="C96" s="40"/>
      <c r="D96" s="3"/>
      <c r="E96" s="9"/>
      <c r="F96" s="44"/>
      <c r="G96" s="25" t="e">
        <f t="shared" si="40"/>
        <v>#N/A</v>
      </c>
      <c r="H96" s="4"/>
      <c r="I96" s="9"/>
      <c r="J96" s="40"/>
      <c r="K96" s="3"/>
      <c r="L96" s="9"/>
      <c r="M96" s="44"/>
      <c r="N96" s="25" t="e">
        <f t="shared" si="41"/>
        <v>#N/A</v>
      </c>
      <c r="O96" s="66"/>
      <c r="P96" s="70"/>
      <c r="Q96" s="62" t="str">
        <f t="shared" si="27"/>
        <v/>
      </c>
      <c r="R96" s="63" t="str">
        <f t="shared" si="28"/>
        <v/>
      </c>
      <c r="S96" s="2"/>
      <c r="T96" s="64">
        <f t="shared" si="38"/>
        <v>0</v>
      </c>
      <c r="U96" s="65">
        <f t="shared" si="39"/>
        <v>0</v>
      </c>
      <c r="W96" s="194"/>
      <c r="X96" s="195"/>
      <c r="Y96" s="195"/>
      <c r="Z96" s="196"/>
      <c r="AA96" s="196"/>
      <c r="AB96" s="192"/>
      <c r="AC96" s="193"/>
    </row>
    <row r="97" spans="1:29" x14ac:dyDescent="0.25">
      <c r="A97" s="4"/>
      <c r="B97" s="9"/>
      <c r="C97" s="40"/>
      <c r="D97" s="3"/>
      <c r="E97" s="9"/>
      <c r="F97" s="44"/>
      <c r="G97" s="25" t="e">
        <f t="shared" si="40"/>
        <v>#N/A</v>
      </c>
      <c r="H97" s="4"/>
      <c r="I97" s="9"/>
      <c r="J97" s="40"/>
      <c r="K97" s="3"/>
      <c r="L97" s="9"/>
      <c r="M97" s="44"/>
      <c r="N97" s="25" t="e">
        <f t="shared" si="41"/>
        <v>#N/A</v>
      </c>
      <c r="O97" s="66"/>
      <c r="P97" s="70"/>
      <c r="Q97" s="62" t="str">
        <f t="shared" si="27"/>
        <v/>
      </c>
      <c r="R97" s="63" t="str">
        <f t="shared" si="28"/>
        <v/>
      </c>
      <c r="S97" s="2"/>
      <c r="T97" s="64">
        <f t="shared" si="38"/>
        <v>0</v>
      </c>
      <c r="U97" s="65">
        <f t="shared" si="39"/>
        <v>0</v>
      </c>
      <c r="W97" s="194"/>
      <c r="X97" s="195"/>
      <c r="Y97" s="195"/>
      <c r="Z97" s="196"/>
      <c r="AA97" s="196"/>
      <c r="AB97" s="192"/>
      <c r="AC97" s="193"/>
    </row>
    <row r="98" spans="1:29" x14ac:dyDescent="0.25">
      <c r="A98" s="4"/>
      <c r="B98" s="9"/>
      <c r="C98" s="40"/>
      <c r="D98" s="3"/>
      <c r="E98" s="9"/>
      <c r="F98" s="44"/>
      <c r="G98" s="25" t="e">
        <f t="shared" si="40"/>
        <v>#N/A</v>
      </c>
      <c r="H98" s="4"/>
      <c r="I98" s="9"/>
      <c r="J98" s="40"/>
      <c r="K98" s="3"/>
      <c r="L98" s="9"/>
      <c r="M98" s="44"/>
      <c r="N98" s="25" t="e">
        <f t="shared" si="41"/>
        <v>#N/A</v>
      </c>
      <c r="O98" s="66"/>
      <c r="P98" s="70"/>
      <c r="Q98" s="62" t="str">
        <f t="shared" si="27"/>
        <v/>
      </c>
      <c r="R98" s="63" t="str">
        <f t="shared" si="28"/>
        <v/>
      </c>
      <c r="S98" s="2"/>
      <c r="T98" s="64">
        <f t="shared" si="38"/>
        <v>0</v>
      </c>
      <c r="U98" s="65">
        <f t="shared" si="39"/>
        <v>0</v>
      </c>
      <c r="W98" s="194"/>
      <c r="X98" s="195"/>
      <c r="Y98" s="195"/>
      <c r="Z98" s="196"/>
      <c r="AA98" s="196"/>
      <c r="AB98" s="192"/>
      <c r="AC98" s="193"/>
    </row>
    <row r="99" spans="1:29" ht="15.75" thickBot="1" x14ac:dyDescent="0.3">
      <c r="A99" s="4"/>
      <c r="B99" s="9"/>
      <c r="C99" s="40"/>
      <c r="D99" s="3"/>
      <c r="E99" s="9"/>
      <c r="F99" s="44"/>
      <c r="G99" s="25" t="e">
        <f t="shared" si="40"/>
        <v>#N/A</v>
      </c>
      <c r="H99" s="4"/>
      <c r="I99" s="9"/>
      <c r="J99" s="40"/>
      <c r="K99" s="3"/>
      <c r="L99" s="9"/>
      <c r="M99" s="44"/>
      <c r="N99" s="25" t="e">
        <f t="shared" si="41"/>
        <v>#N/A</v>
      </c>
      <c r="O99" s="66"/>
      <c r="P99" s="70"/>
      <c r="Q99" s="62" t="str">
        <f t="shared" si="27"/>
        <v/>
      </c>
      <c r="R99" s="63" t="str">
        <f t="shared" si="28"/>
        <v/>
      </c>
      <c r="S99" s="2"/>
      <c r="T99" s="64">
        <f t="shared" si="38"/>
        <v>0</v>
      </c>
      <c r="U99" s="65">
        <f t="shared" si="39"/>
        <v>0</v>
      </c>
      <c r="W99" s="194"/>
      <c r="X99" s="195"/>
      <c r="Y99" s="195"/>
      <c r="Z99" s="196"/>
      <c r="AA99" s="196"/>
      <c r="AB99" s="192"/>
      <c r="AC99" s="193"/>
    </row>
    <row r="100" spans="1:29" ht="15.75" thickBot="1" x14ac:dyDescent="0.3">
      <c r="A100" s="73"/>
      <c r="B100" s="74"/>
      <c r="C100" s="74"/>
      <c r="D100" s="75"/>
      <c r="E100" s="76"/>
      <c r="F100" s="77"/>
      <c r="G100" s="47"/>
      <c r="H100" s="41"/>
      <c r="I100" s="79"/>
      <c r="J100" s="42" t="s">
        <v>7</v>
      </c>
      <c r="K100" s="51">
        <f>SUM(D54:D99,K54:K99)</f>
        <v>0</v>
      </c>
      <c r="L100" s="74"/>
      <c r="M100" s="77"/>
      <c r="N100" s="100"/>
      <c r="O100" s="71"/>
      <c r="P100" s="69"/>
      <c r="Q100" s="69"/>
      <c r="R100" s="27" t="s">
        <v>7</v>
      </c>
      <c r="S100" s="28">
        <f>SUM(S55:S99)</f>
        <v>0</v>
      </c>
      <c r="T100" s="28">
        <f>SUM(T55:T99)</f>
        <v>0</v>
      </c>
      <c r="U100" s="29">
        <f>S100-T100</f>
        <v>0</v>
      </c>
      <c r="W100" s="223"/>
      <c r="X100" s="224"/>
      <c r="Y100" s="224"/>
      <c r="Z100" s="225"/>
      <c r="AA100" s="225"/>
      <c r="AB100" s="226"/>
      <c r="AC100" s="227"/>
    </row>
    <row r="101" spans="1:29" ht="19.5" thickBot="1" x14ac:dyDescent="0.3">
      <c r="N101" s="37"/>
      <c r="O101" s="33"/>
      <c r="P101" s="33"/>
      <c r="Q101" s="33"/>
      <c r="R101" s="33"/>
      <c r="S101" s="33"/>
      <c r="T101" s="33"/>
      <c r="U101" s="33"/>
      <c r="V101" s="33"/>
      <c r="W101" s="13"/>
      <c r="X101" s="13"/>
      <c r="Y101" s="13"/>
      <c r="Z101" s="10"/>
      <c r="AA101" s="10"/>
      <c r="AB101" s="151"/>
      <c r="AC101" s="151"/>
    </row>
    <row r="102" spans="1:29" ht="15.75" customHeight="1" thickBot="1" x14ac:dyDescent="0.3">
      <c r="A102" s="186" t="s">
        <v>144</v>
      </c>
      <c r="B102" s="187"/>
      <c r="C102" s="187"/>
      <c r="D102" s="187"/>
      <c r="E102" s="187"/>
      <c r="F102" s="187"/>
      <c r="G102" s="187"/>
      <c r="H102" s="187"/>
      <c r="I102" s="187"/>
      <c r="J102" s="187"/>
      <c r="K102" s="187"/>
      <c r="L102" s="187"/>
      <c r="M102" s="188"/>
      <c r="N102" s="45"/>
      <c r="O102" s="197" t="s">
        <v>21</v>
      </c>
      <c r="P102" s="198"/>
      <c r="Q102" s="198"/>
      <c r="R102" s="198"/>
      <c r="S102" s="198"/>
      <c r="T102" s="198"/>
      <c r="U102" s="198"/>
      <c r="V102" s="198"/>
      <c r="W102" s="198"/>
      <c r="X102" s="198"/>
      <c r="Y102" s="198"/>
      <c r="Z102" s="198"/>
      <c r="AA102" s="198"/>
      <c r="AB102" s="198"/>
      <c r="AC102" s="199"/>
    </row>
    <row r="103" spans="1:29" ht="16.5" customHeight="1" thickBot="1" x14ac:dyDescent="0.3">
      <c r="A103" s="17"/>
      <c r="B103" s="19" t="s">
        <v>124</v>
      </c>
      <c r="C103" s="18" t="s">
        <v>6</v>
      </c>
      <c r="D103" s="19" t="s">
        <v>14</v>
      </c>
      <c r="E103" s="19" t="s">
        <v>12</v>
      </c>
      <c r="F103" s="19" t="s">
        <v>1</v>
      </c>
      <c r="G103" s="19" t="s">
        <v>13</v>
      </c>
      <c r="H103" s="58"/>
      <c r="I103" s="19" t="s">
        <v>124</v>
      </c>
      <c r="J103" s="18" t="s">
        <v>6</v>
      </c>
      <c r="K103" s="19" t="s">
        <v>14</v>
      </c>
      <c r="L103" s="19" t="s">
        <v>12</v>
      </c>
      <c r="M103" s="20" t="s">
        <v>1</v>
      </c>
      <c r="N103" s="99" t="s">
        <v>13</v>
      </c>
      <c r="O103" s="200"/>
      <c r="P103" s="201"/>
      <c r="Q103" s="201"/>
      <c r="R103" s="201"/>
      <c r="S103" s="201"/>
      <c r="T103" s="201"/>
      <c r="U103" s="201"/>
      <c r="V103" s="201"/>
      <c r="W103" s="201"/>
      <c r="X103" s="201"/>
      <c r="Y103" s="201"/>
      <c r="Z103" s="201"/>
      <c r="AA103" s="201"/>
      <c r="AB103" s="201"/>
      <c r="AC103" s="202"/>
    </row>
    <row r="104" spans="1:29" ht="15.75" customHeight="1" thickBot="1" x14ac:dyDescent="0.3">
      <c r="A104" s="7"/>
      <c r="B104" s="88"/>
      <c r="C104" s="40"/>
      <c r="D104" s="3"/>
      <c r="E104" s="9"/>
      <c r="F104" s="101"/>
      <c r="G104" s="59" t="e">
        <f t="shared" ref="G104:G149" si="42">VLOOKUP(E104,DESCRIPTIONS,5)</f>
        <v>#N/A</v>
      </c>
      <c r="H104" s="7"/>
      <c r="I104" s="88"/>
      <c r="J104" s="123"/>
      <c r="K104" s="8"/>
      <c r="L104" s="88"/>
      <c r="M104" s="101"/>
      <c r="N104" s="59" t="e">
        <f t="shared" ref="N104:N149" si="43">VLOOKUP(L104,DESCRIPTIONS,5)</f>
        <v>#N/A</v>
      </c>
      <c r="O104" s="133"/>
      <c r="P104" s="134"/>
      <c r="Q104" s="134"/>
      <c r="R104" s="134"/>
      <c r="S104" s="134"/>
      <c r="T104" s="134"/>
      <c r="U104" s="134"/>
      <c r="V104" s="134"/>
      <c r="W104" s="134"/>
      <c r="X104" s="134"/>
      <c r="Y104" s="135" t="s">
        <v>820</v>
      </c>
      <c r="Z104" s="203" t="s">
        <v>821</v>
      </c>
      <c r="AA104" s="203"/>
      <c r="AB104" s="203" t="s">
        <v>822</v>
      </c>
      <c r="AC104" s="204"/>
    </row>
    <row r="105" spans="1:29" ht="15" customHeight="1" x14ac:dyDescent="0.25">
      <c r="A105" s="4"/>
      <c r="B105" s="9"/>
      <c r="C105" s="40"/>
      <c r="D105" s="3"/>
      <c r="E105" s="9"/>
      <c r="F105" s="44"/>
      <c r="G105" s="25" t="e">
        <f t="shared" si="42"/>
        <v>#N/A</v>
      </c>
      <c r="H105" s="4"/>
      <c r="I105" s="9"/>
      <c r="J105" s="40"/>
      <c r="K105" s="3"/>
      <c r="L105" s="9"/>
      <c r="M105" s="44"/>
      <c r="N105" s="25" t="e">
        <f t="shared" si="43"/>
        <v>#N/A</v>
      </c>
      <c r="O105" s="138"/>
      <c r="P105" s="222" t="s">
        <v>817</v>
      </c>
      <c r="Q105" s="222"/>
      <c r="R105" s="222"/>
      <c r="S105" s="222"/>
      <c r="T105" s="222"/>
      <c r="U105" s="222"/>
      <c r="V105" s="139"/>
      <c r="W105" s="139"/>
      <c r="X105" s="228"/>
      <c r="Y105" s="229"/>
      <c r="Z105" s="215">
        <f>SUMIF($G$7:$G$49,10,$D$7:$D$49)+SUMIF($N$7:$N$49,10,$K$7:$K$49)+SUMIF($G$54:$G$99,10,$D$54:$D$99)+SUMIF($G$104:$G$149,10,$D$104:$D$149)+SUMIF($N$104:$N$149,10,$K$104:$K$149)+SUMIF(N54:N99,10,K54:K99)</f>
        <v>0</v>
      </c>
      <c r="AA105" s="215"/>
      <c r="AB105" s="215">
        <f>Y105-Z105</f>
        <v>0</v>
      </c>
      <c r="AC105" s="216"/>
    </row>
    <row r="106" spans="1:29" ht="15" customHeight="1" x14ac:dyDescent="0.25">
      <c r="A106" s="4"/>
      <c r="B106" s="9"/>
      <c r="C106" s="40"/>
      <c r="D106" s="3"/>
      <c r="E106" s="9"/>
      <c r="F106" s="44"/>
      <c r="G106" s="25" t="e">
        <f t="shared" si="42"/>
        <v>#N/A</v>
      </c>
      <c r="H106" s="4"/>
      <c r="I106" s="9"/>
      <c r="J106" s="40"/>
      <c r="K106" s="3"/>
      <c r="L106" s="9"/>
      <c r="M106" s="44"/>
      <c r="N106" s="25" t="e">
        <f t="shared" si="43"/>
        <v>#N/A</v>
      </c>
      <c r="O106" s="138"/>
      <c r="P106" s="213"/>
      <c r="Q106" s="213"/>
      <c r="R106" s="213"/>
      <c r="S106" s="213"/>
      <c r="T106" s="213"/>
      <c r="U106" s="213"/>
      <c r="V106" s="139"/>
      <c r="W106" s="139"/>
      <c r="X106" s="228"/>
      <c r="Y106" s="214"/>
      <c r="Z106" s="215"/>
      <c r="AA106" s="215"/>
      <c r="AB106" s="215"/>
      <c r="AC106" s="216"/>
    </row>
    <row r="107" spans="1:29" ht="15" customHeight="1" x14ac:dyDescent="0.25">
      <c r="A107" s="4"/>
      <c r="B107" s="9"/>
      <c r="C107" s="40"/>
      <c r="D107" s="3"/>
      <c r="E107" s="9"/>
      <c r="F107" s="44"/>
      <c r="G107" s="25" t="e">
        <f t="shared" si="42"/>
        <v>#N/A</v>
      </c>
      <c r="H107" s="4"/>
      <c r="I107" s="9"/>
      <c r="J107" s="40"/>
      <c r="K107" s="3"/>
      <c r="L107" s="9"/>
      <c r="M107" s="44"/>
      <c r="N107" s="25" t="e">
        <f t="shared" si="43"/>
        <v>#N/A</v>
      </c>
      <c r="O107" s="138"/>
      <c r="P107" s="213" t="s">
        <v>818</v>
      </c>
      <c r="Q107" s="213"/>
      <c r="R107" s="213"/>
      <c r="S107" s="213"/>
      <c r="T107" s="213"/>
      <c r="U107" s="213"/>
      <c r="V107" s="140"/>
      <c r="W107" s="140"/>
      <c r="X107" s="228"/>
      <c r="Y107" s="214"/>
      <c r="Z107" s="215">
        <f>SUMIF($G$7:$G$49,15,$D$7:$D$49)+SUMIF($N$7:$N$49,15,$K$7:$K$49)+SUMIF($G$54:$G$99,15,$D$54:$D$99)+SUMIF($G$104:$G$149,15,$D$104:$D$149)+SUMIF($N$104:$N$149,15,$K$104:$K$149)+SUMIF(N54:N99,15,K54:K99)</f>
        <v>0</v>
      </c>
      <c r="AA107" s="215"/>
      <c r="AB107" s="215">
        <f t="shared" ref="AB107" si="44">Y107-Z107</f>
        <v>0</v>
      </c>
      <c r="AC107" s="216"/>
    </row>
    <row r="108" spans="1:29" ht="15" customHeight="1" x14ac:dyDescent="0.25">
      <c r="A108" s="4"/>
      <c r="B108" s="9"/>
      <c r="C108" s="40"/>
      <c r="D108" s="3"/>
      <c r="E108" s="9"/>
      <c r="F108" s="44"/>
      <c r="G108" s="25" t="e">
        <f t="shared" si="42"/>
        <v>#N/A</v>
      </c>
      <c r="H108" s="4"/>
      <c r="I108" s="9"/>
      <c r="J108" s="40"/>
      <c r="K108" s="3"/>
      <c r="L108" s="9"/>
      <c r="M108" s="44"/>
      <c r="N108" s="25" t="e">
        <f t="shared" si="43"/>
        <v>#N/A</v>
      </c>
      <c r="O108" s="138"/>
      <c r="P108" s="213"/>
      <c r="Q108" s="213"/>
      <c r="R108" s="213"/>
      <c r="S108" s="213"/>
      <c r="T108" s="213"/>
      <c r="U108" s="213"/>
      <c r="V108" s="140"/>
      <c r="W108" s="140"/>
      <c r="X108" s="228"/>
      <c r="Y108" s="214"/>
      <c r="Z108" s="215"/>
      <c r="AA108" s="215"/>
      <c r="AB108" s="215"/>
      <c r="AC108" s="216"/>
    </row>
    <row r="109" spans="1:29" ht="15" customHeight="1" x14ac:dyDescent="0.25">
      <c r="A109" s="4"/>
      <c r="B109" s="9"/>
      <c r="C109" s="40"/>
      <c r="D109" s="3"/>
      <c r="E109" s="9"/>
      <c r="F109" s="44"/>
      <c r="G109" s="25" t="e">
        <f t="shared" si="42"/>
        <v>#N/A</v>
      </c>
      <c r="H109" s="4"/>
      <c r="I109" s="9"/>
      <c r="J109" s="40"/>
      <c r="K109" s="3"/>
      <c r="L109" s="9"/>
      <c r="M109" s="44"/>
      <c r="N109" s="25" t="e">
        <f t="shared" si="43"/>
        <v>#N/A</v>
      </c>
      <c r="O109" s="138"/>
      <c r="P109" s="213" t="s">
        <v>19</v>
      </c>
      <c r="Q109" s="213"/>
      <c r="R109" s="213"/>
      <c r="S109" s="213"/>
      <c r="T109" s="213"/>
      <c r="U109" s="213"/>
      <c r="V109" s="213"/>
      <c r="W109" s="139"/>
      <c r="X109" s="228"/>
      <c r="Y109" s="214"/>
      <c r="Z109" s="215">
        <f>SUMIF($G$7:$G$49,20,$D$7:$D$49)+SUMIF($N$7:$N$49,20,$K$7:$K$49)+SUMIF($G$54:$G$99,20,$D$54:$D$99)+SUMIF($G$104:$G$149,20,$D$104:$D$149)+SUMIF($N$104:$N$149,20,$K$104:$K$149)+SUMIF(N54:N99,20,K54:K99)</f>
        <v>0</v>
      </c>
      <c r="AA109" s="215"/>
      <c r="AB109" s="215">
        <f t="shared" ref="AB109" si="45">Y109-Z109</f>
        <v>0</v>
      </c>
      <c r="AC109" s="216"/>
    </row>
    <row r="110" spans="1:29" ht="15" customHeight="1" x14ac:dyDescent="0.25">
      <c r="A110" s="4"/>
      <c r="B110" s="9"/>
      <c r="C110" s="40"/>
      <c r="D110" s="3"/>
      <c r="E110" s="9"/>
      <c r="F110" s="44"/>
      <c r="G110" s="25" t="e">
        <f t="shared" si="42"/>
        <v>#N/A</v>
      </c>
      <c r="H110" s="4"/>
      <c r="I110" s="9"/>
      <c r="J110" s="40"/>
      <c r="K110" s="3"/>
      <c r="L110" s="9"/>
      <c r="M110" s="44"/>
      <c r="N110" s="25" t="e">
        <f t="shared" si="43"/>
        <v>#N/A</v>
      </c>
      <c r="O110" s="138"/>
      <c r="P110" s="213"/>
      <c r="Q110" s="213"/>
      <c r="R110" s="213"/>
      <c r="S110" s="213"/>
      <c r="T110" s="213"/>
      <c r="U110" s="213"/>
      <c r="V110" s="213"/>
      <c r="W110" s="139"/>
      <c r="X110" s="228"/>
      <c r="Y110" s="214"/>
      <c r="Z110" s="215"/>
      <c r="AA110" s="215"/>
      <c r="AB110" s="215"/>
      <c r="AC110" s="216"/>
    </row>
    <row r="111" spans="1:29" ht="15" customHeight="1" x14ac:dyDescent="0.25">
      <c r="A111" s="4"/>
      <c r="B111" s="9"/>
      <c r="C111" s="40"/>
      <c r="D111" s="3"/>
      <c r="E111" s="9"/>
      <c r="F111" s="44"/>
      <c r="G111" s="25" t="e">
        <f t="shared" si="42"/>
        <v>#N/A</v>
      </c>
      <c r="H111" s="4"/>
      <c r="I111" s="9"/>
      <c r="J111" s="40"/>
      <c r="K111" s="3"/>
      <c r="L111" s="9"/>
      <c r="M111" s="44"/>
      <c r="N111" s="25" t="e">
        <f t="shared" si="43"/>
        <v>#N/A</v>
      </c>
      <c r="O111" s="138"/>
      <c r="P111" s="213" t="s">
        <v>2</v>
      </c>
      <c r="Q111" s="213"/>
      <c r="R111" s="213"/>
      <c r="S111" s="213"/>
      <c r="T111" s="213"/>
      <c r="U111" s="213"/>
      <c r="V111" s="213"/>
      <c r="W111" s="139"/>
      <c r="X111" s="228"/>
      <c r="Y111" s="214"/>
      <c r="Z111" s="215">
        <f>SUMIF($G$7:$G$49,30,$D$7:$D$49)+SUMIF($N$7:$N$49,30,$K$7:$K$49)+SUMIF($G$54:$G$99,30,$D$54:$D$99)+SUMIF($G$104:$G$149,30,$D$104:$D$149)+SUMIF($N$104:$N$149,30,$K$104:$K$149)+SUMIF(N54:N99,30,K54:K99)</f>
        <v>0</v>
      </c>
      <c r="AA111" s="215"/>
      <c r="AB111" s="215">
        <f t="shared" ref="AB111" si="46">Y111-Z111</f>
        <v>0</v>
      </c>
      <c r="AC111" s="216"/>
    </row>
    <row r="112" spans="1:29" ht="15" customHeight="1" x14ac:dyDescent="0.25">
      <c r="A112" s="4"/>
      <c r="B112" s="9"/>
      <c r="C112" s="40"/>
      <c r="D112" s="3"/>
      <c r="E112" s="9"/>
      <c r="F112" s="44"/>
      <c r="G112" s="25" t="e">
        <f t="shared" si="42"/>
        <v>#N/A</v>
      </c>
      <c r="H112" s="4"/>
      <c r="I112" s="9"/>
      <c r="J112" s="40"/>
      <c r="K112" s="3"/>
      <c r="L112" s="9"/>
      <c r="M112" s="44"/>
      <c r="N112" s="25" t="e">
        <f t="shared" si="43"/>
        <v>#N/A</v>
      </c>
      <c r="O112" s="138"/>
      <c r="P112" s="213"/>
      <c r="Q112" s="213"/>
      <c r="R112" s="213"/>
      <c r="S112" s="213"/>
      <c r="T112" s="213"/>
      <c r="U112" s="213"/>
      <c r="V112" s="213"/>
      <c r="W112" s="139"/>
      <c r="X112" s="228"/>
      <c r="Y112" s="214"/>
      <c r="Z112" s="215"/>
      <c r="AA112" s="215"/>
      <c r="AB112" s="215"/>
      <c r="AC112" s="216"/>
    </row>
    <row r="113" spans="1:29" ht="15" customHeight="1" x14ac:dyDescent="0.25">
      <c r="A113" s="4"/>
      <c r="B113" s="9"/>
      <c r="C113" s="40"/>
      <c r="D113" s="3"/>
      <c r="E113" s="9"/>
      <c r="F113" s="44"/>
      <c r="G113" s="25" t="e">
        <f t="shared" si="42"/>
        <v>#N/A</v>
      </c>
      <c r="H113" s="4"/>
      <c r="I113" s="9"/>
      <c r="J113" s="40"/>
      <c r="K113" s="3"/>
      <c r="L113" s="9"/>
      <c r="M113" s="44"/>
      <c r="N113" s="25" t="e">
        <f t="shared" si="43"/>
        <v>#N/A</v>
      </c>
      <c r="O113" s="138"/>
      <c r="P113" s="213" t="s">
        <v>3</v>
      </c>
      <c r="Q113" s="213"/>
      <c r="R113" s="213"/>
      <c r="S113" s="213"/>
      <c r="T113" s="213"/>
      <c r="U113" s="213"/>
      <c r="V113" s="213"/>
      <c r="W113" s="213"/>
      <c r="X113" s="228"/>
      <c r="Y113" s="214"/>
      <c r="Z113" s="215">
        <f>SUMIF($G$7:$G$49,35,$D$7:$D$49)+SUMIF($N$7:$N$49,35,$K$7:$K$49)+SUMIF($G$54:$G$99,35,$D$54:$D$99)+SUMIF($G$104:$G$149,35,$D$104:$D$149)+SUMIF($N$104:$N$149,35,$K$104:$K$149)+SUMIF(N54:N99,35,K54:K99)</f>
        <v>0</v>
      </c>
      <c r="AA113" s="215"/>
      <c r="AB113" s="215">
        <f t="shared" ref="AB113" si="47">Y113-Z113</f>
        <v>0</v>
      </c>
      <c r="AC113" s="216"/>
    </row>
    <row r="114" spans="1:29" ht="15" customHeight="1" x14ac:dyDescent="0.25">
      <c r="A114" s="4"/>
      <c r="B114" s="9"/>
      <c r="C114" s="40"/>
      <c r="D114" s="3"/>
      <c r="E114" s="9"/>
      <c r="F114" s="44"/>
      <c r="G114" s="25" t="e">
        <f t="shared" si="42"/>
        <v>#N/A</v>
      </c>
      <c r="H114" s="4"/>
      <c r="I114" s="9"/>
      <c r="J114" s="40"/>
      <c r="K114" s="3"/>
      <c r="L114" s="9"/>
      <c r="M114" s="44"/>
      <c r="N114" s="25" t="e">
        <f t="shared" si="43"/>
        <v>#N/A</v>
      </c>
      <c r="O114" s="138"/>
      <c r="P114" s="213"/>
      <c r="Q114" s="213"/>
      <c r="R114" s="213"/>
      <c r="S114" s="213"/>
      <c r="T114" s="213"/>
      <c r="U114" s="213"/>
      <c r="V114" s="213"/>
      <c r="W114" s="213"/>
      <c r="X114" s="228"/>
      <c r="Y114" s="214"/>
      <c r="Z114" s="215"/>
      <c r="AA114" s="215"/>
      <c r="AB114" s="215"/>
      <c r="AC114" s="216"/>
    </row>
    <row r="115" spans="1:29" ht="15" customHeight="1" x14ac:dyDescent="0.25">
      <c r="A115" s="4"/>
      <c r="B115" s="9"/>
      <c r="C115" s="40"/>
      <c r="D115" s="3"/>
      <c r="E115" s="9"/>
      <c r="F115" s="44"/>
      <c r="G115" s="25" t="e">
        <f t="shared" si="42"/>
        <v>#N/A</v>
      </c>
      <c r="H115" s="4"/>
      <c r="I115" s="9"/>
      <c r="J115" s="40"/>
      <c r="K115" s="3"/>
      <c r="L115" s="9"/>
      <c r="M115" s="44"/>
      <c r="N115" s="25" t="e">
        <f t="shared" si="43"/>
        <v>#N/A</v>
      </c>
      <c r="O115" s="138"/>
      <c r="P115" s="213" t="s">
        <v>823</v>
      </c>
      <c r="Q115" s="213"/>
      <c r="R115" s="213"/>
      <c r="S115" s="213"/>
      <c r="T115" s="213"/>
      <c r="U115" s="213"/>
      <c r="V115" s="213"/>
      <c r="W115" s="213"/>
      <c r="X115" s="228"/>
      <c r="Y115" s="214"/>
      <c r="Z115" s="215">
        <f>SUMIF($G$7:$G$49,40,$D$7:$D$49)+SUMIF($N$7:$N$49,40,$K$7:$K$49)+SUMIF($G$54:$G$99,40,$D$54:$D$99)+SUMIF($G$104:$G$149,40,$D$104:$D$149)+SUMIF($N$104:$N$149,40,$K$104:$K$149)+SUMIF(N54:N99,40,K54:K99)</f>
        <v>0</v>
      </c>
      <c r="AA115" s="215"/>
      <c r="AB115" s="215">
        <f t="shared" ref="AB115" si="48">Y115-Z115</f>
        <v>0</v>
      </c>
      <c r="AC115" s="216"/>
    </row>
    <row r="116" spans="1:29" ht="15" customHeight="1" x14ac:dyDescent="0.25">
      <c r="A116" s="4"/>
      <c r="B116" s="9"/>
      <c r="C116" s="40"/>
      <c r="D116" s="3"/>
      <c r="E116" s="9"/>
      <c r="F116" s="44"/>
      <c r="G116" s="25" t="e">
        <f t="shared" si="42"/>
        <v>#N/A</v>
      </c>
      <c r="H116" s="4"/>
      <c r="I116" s="9"/>
      <c r="J116" s="40"/>
      <c r="K116" s="3"/>
      <c r="L116" s="9"/>
      <c r="M116" s="44"/>
      <c r="N116" s="25" t="e">
        <f t="shared" si="43"/>
        <v>#N/A</v>
      </c>
      <c r="O116" s="138"/>
      <c r="P116" s="213"/>
      <c r="Q116" s="213"/>
      <c r="R116" s="213"/>
      <c r="S116" s="213"/>
      <c r="T116" s="213"/>
      <c r="U116" s="213"/>
      <c r="V116" s="213"/>
      <c r="W116" s="213"/>
      <c r="X116" s="228"/>
      <c r="Y116" s="214"/>
      <c r="Z116" s="215"/>
      <c r="AA116" s="215"/>
      <c r="AB116" s="215"/>
      <c r="AC116" s="216"/>
    </row>
    <row r="117" spans="1:29" ht="15.75" customHeight="1" x14ac:dyDescent="0.25">
      <c r="A117" s="4"/>
      <c r="B117" s="9"/>
      <c r="C117" s="40"/>
      <c r="D117" s="3"/>
      <c r="E117" s="9"/>
      <c r="F117" s="44"/>
      <c r="G117" s="25" t="e">
        <f t="shared" si="42"/>
        <v>#N/A</v>
      </c>
      <c r="H117" s="4"/>
      <c r="I117" s="9"/>
      <c r="J117" s="40"/>
      <c r="K117" s="3"/>
      <c r="L117" s="9"/>
      <c r="M117" s="44"/>
      <c r="N117" s="25" t="e">
        <f t="shared" si="43"/>
        <v>#N/A</v>
      </c>
      <c r="O117" s="138"/>
      <c r="P117" s="213" t="s">
        <v>4</v>
      </c>
      <c r="Q117" s="213"/>
      <c r="R117" s="213"/>
      <c r="S117" s="213"/>
      <c r="T117" s="213"/>
      <c r="U117" s="213"/>
      <c r="V117" s="139"/>
      <c r="W117" s="139"/>
      <c r="X117" s="228"/>
      <c r="Y117" s="214"/>
      <c r="Z117" s="215">
        <f>SUMIF($G$7:$G$49,50,$D$7:$D$49)+SUMIF($N$7:$N$49,50,$K$7:$K$49)+SUMIF($G$54:$G$99,50,$D$54:$D$99)+SUMIF($G$104:$G$149,50,$D$104:$D$149)+SUMIF($N$104:$N$149,50,$K$104:$K$149)+SUMIF(N54:N99,50,K54:K99)</f>
        <v>0</v>
      </c>
      <c r="AA117" s="215"/>
      <c r="AB117" s="215">
        <f t="shared" ref="AB117" si="49">Y117-Z117</f>
        <v>0</v>
      </c>
      <c r="AC117" s="216"/>
    </row>
    <row r="118" spans="1:29" ht="15.75" customHeight="1" x14ac:dyDescent="0.25">
      <c r="A118" s="4"/>
      <c r="B118" s="9"/>
      <c r="C118" s="40"/>
      <c r="D118" s="3"/>
      <c r="E118" s="9"/>
      <c r="F118" s="44"/>
      <c r="G118" s="25" t="e">
        <f t="shared" si="42"/>
        <v>#N/A</v>
      </c>
      <c r="H118" s="4"/>
      <c r="I118" s="9"/>
      <c r="J118" s="40"/>
      <c r="K118" s="3"/>
      <c r="L118" s="9"/>
      <c r="M118" s="44"/>
      <c r="N118" s="25" t="e">
        <f t="shared" si="43"/>
        <v>#N/A</v>
      </c>
      <c r="O118" s="138"/>
      <c r="P118" s="213"/>
      <c r="Q118" s="213"/>
      <c r="R118" s="213"/>
      <c r="S118" s="213"/>
      <c r="T118" s="213"/>
      <c r="U118" s="213"/>
      <c r="V118" s="139"/>
      <c r="W118" s="139"/>
      <c r="X118" s="228"/>
      <c r="Y118" s="214"/>
      <c r="Z118" s="215"/>
      <c r="AA118" s="215"/>
      <c r="AB118" s="215"/>
      <c r="AC118" s="216"/>
    </row>
    <row r="119" spans="1:29" ht="15.75" customHeight="1" thickBot="1" x14ac:dyDescent="0.3">
      <c r="A119" s="4"/>
      <c r="B119" s="9"/>
      <c r="C119" s="40"/>
      <c r="D119" s="3"/>
      <c r="E119" s="9"/>
      <c r="F119" s="44"/>
      <c r="G119" s="25" t="e">
        <f t="shared" si="42"/>
        <v>#N/A</v>
      </c>
      <c r="H119" s="4"/>
      <c r="I119" s="9"/>
      <c r="J119" s="40"/>
      <c r="K119" s="3"/>
      <c r="L119" s="9"/>
      <c r="M119" s="44"/>
      <c r="N119" s="25" t="e">
        <f t="shared" si="43"/>
        <v>#N/A</v>
      </c>
      <c r="O119" s="138"/>
      <c r="P119" s="141"/>
      <c r="Q119" s="141"/>
      <c r="R119" s="141"/>
      <c r="S119" s="141"/>
      <c r="T119" s="141"/>
      <c r="U119" s="141"/>
      <c r="V119" s="141"/>
      <c r="W119" s="141"/>
      <c r="X119" s="142"/>
      <c r="Y119" s="146"/>
      <c r="Z119" s="147"/>
      <c r="AA119" s="147"/>
      <c r="AB119" s="147"/>
      <c r="AC119" s="148"/>
    </row>
    <row r="120" spans="1:29" ht="15" customHeight="1" x14ac:dyDescent="0.25">
      <c r="A120" s="4"/>
      <c r="B120" s="9"/>
      <c r="C120" s="40"/>
      <c r="D120" s="3"/>
      <c r="E120" s="9"/>
      <c r="F120" s="44"/>
      <c r="G120" s="25" t="e">
        <f t="shared" si="42"/>
        <v>#N/A</v>
      </c>
      <c r="H120" s="4"/>
      <c r="I120" s="9"/>
      <c r="J120" s="40"/>
      <c r="K120" s="3"/>
      <c r="L120" s="9"/>
      <c r="M120" s="44"/>
      <c r="N120" s="25" t="e">
        <f t="shared" si="43"/>
        <v>#N/A</v>
      </c>
      <c r="O120" s="138"/>
      <c r="P120" s="143"/>
      <c r="Q120" s="143"/>
      <c r="R120" s="143"/>
      <c r="S120" s="143"/>
      <c r="T120" s="205" t="s">
        <v>7</v>
      </c>
      <c r="U120" s="206"/>
      <c r="V120" s="206"/>
      <c r="W120" s="206"/>
      <c r="X120" s="206"/>
      <c r="Y120" s="209">
        <f>SUM(Y105:Y118)</f>
        <v>0</v>
      </c>
      <c r="Z120" s="209">
        <f>SUM(Z105:AA118)</f>
        <v>0</v>
      </c>
      <c r="AA120" s="209"/>
      <c r="AB120" s="209">
        <f>SUM(AB105:AC118)</f>
        <v>0</v>
      </c>
      <c r="AC120" s="211"/>
    </row>
    <row r="121" spans="1:29" ht="15" customHeight="1" thickBot="1" x14ac:dyDescent="0.3">
      <c r="A121" s="4"/>
      <c r="B121" s="9"/>
      <c r="C121" s="40"/>
      <c r="D121" s="3"/>
      <c r="E121" s="9"/>
      <c r="F121" s="44"/>
      <c r="G121" s="25" t="e">
        <f t="shared" si="42"/>
        <v>#N/A</v>
      </c>
      <c r="H121" s="4"/>
      <c r="I121" s="9"/>
      <c r="J121" s="40"/>
      <c r="K121" s="3"/>
      <c r="L121" s="9"/>
      <c r="M121" s="44"/>
      <c r="N121" s="25" t="e">
        <f t="shared" si="43"/>
        <v>#N/A</v>
      </c>
      <c r="O121" s="144"/>
      <c r="P121" s="145"/>
      <c r="Q121" s="145"/>
      <c r="R121" s="145"/>
      <c r="S121" s="145"/>
      <c r="T121" s="207"/>
      <c r="U121" s="208"/>
      <c r="V121" s="208"/>
      <c r="W121" s="208"/>
      <c r="X121" s="208"/>
      <c r="Y121" s="208"/>
      <c r="Z121" s="210"/>
      <c r="AA121" s="210"/>
      <c r="AB121" s="210"/>
      <c r="AC121" s="212"/>
    </row>
    <row r="122" spans="1:29" x14ac:dyDescent="0.25">
      <c r="A122" s="4"/>
      <c r="B122" s="9"/>
      <c r="C122" s="40"/>
      <c r="D122" s="3"/>
      <c r="E122" s="9"/>
      <c r="F122" s="44"/>
      <c r="G122" s="25" t="e">
        <f t="shared" si="42"/>
        <v>#N/A</v>
      </c>
      <c r="H122" s="4"/>
      <c r="I122" s="9"/>
      <c r="J122" s="40"/>
      <c r="K122" s="3"/>
      <c r="L122" s="9"/>
      <c r="M122" s="44"/>
      <c r="N122" s="25" t="e">
        <f t="shared" si="43"/>
        <v>#N/A</v>
      </c>
    </row>
    <row r="123" spans="1:29" x14ac:dyDescent="0.25">
      <c r="A123" s="4"/>
      <c r="B123" s="9"/>
      <c r="C123" s="40"/>
      <c r="D123" s="3"/>
      <c r="E123" s="9"/>
      <c r="F123" s="44"/>
      <c r="G123" s="25" t="e">
        <f t="shared" si="42"/>
        <v>#N/A</v>
      </c>
      <c r="H123" s="4"/>
      <c r="I123" s="9"/>
      <c r="J123" s="40"/>
      <c r="K123" s="3"/>
      <c r="L123" s="9"/>
      <c r="M123" s="44"/>
      <c r="N123" s="25" t="e">
        <f t="shared" si="43"/>
        <v>#N/A</v>
      </c>
    </row>
    <row r="124" spans="1:29" x14ac:dyDescent="0.25">
      <c r="A124" s="4"/>
      <c r="B124" s="9"/>
      <c r="C124" s="40"/>
      <c r="D124" s="3"/>
      <c r="E124" s="9"/>
      <c r="F124" s="44"/>
      <c r="G124" s="25" t="e">
        <f t="shared" si="42"/>
        <v>#N/A</v>
      </c>
      <c r="H124" s="4"/>
      <c r="I124" s="9"/>
      <c r="J124" s="40"/>
      <c r="K124" s="3"/>
      <c r="L124" s="9"/>
      <c r="M124" s="44"/>
      <c r="N124" s="25" t="e">
        <f t="shared" si="43"/>
        <v>#N/A</v>
      </c>
    </row>
    <row r="125" spans="1:29" x14ac:dyDescent="0.25">
      <c r="A125" s="4"/>
      <c r="B125" s="9"/>
      <c r="C125" s="40"/>
      <c r="D125" s="3"/>
      <c r="E125" s="9"/>
      <c r="F125" s="44"/>
      <c r="G125" s="25" t="e">
        <f t="shared" si="42"/>
        <v>#N/A</v>
      </c>
      <c r="H125" s="4"/>
      <c r="I125" s="9"/>
      <c r="J125" s="40"/>
      <c r="K125" s="3"/>
      <c r="L125" s="9"/>
      <c r="M125" s="44"/>
      <c r="N125" s="25" t="e">
        <f t="shared" si="43"/>
        <v>#N/A</v>
      </c>
    </row>
    <row r="126" spans="1:29" x14ac:dyDescent="0.25">
      <c r="A126" s="4"/>
      <c r="B126" s="9"/>
      <c r="C126" s="40"/>
      <c r="D126" s="3"/>
      <c r="E126" s="9"/>
      <c r="F126" s="44"/>
      <c r="G126" s="25" t="e">
        <f t="shared" si="42"/>
        <v>#N/A</v>
      </c>
      <c r="H126" s="4"/>
      <c r="I126" s="9"/>
      <c r="J126" s="40"/>
      <c r="K126" s="3"/>
      <c r="L126" s="9"/>
      <c r="M126" s="44"/>
      <c r="N126" s="25" t="e">
        <f t="shared" si="43"/>
        <v>#N/A</v>
      </c>
    </row>
    <row r="127" spans="1:29" x14ac:dyDescent="0.25">
      <c r="A127" s="4"/>
      <c r="B127" s="9"/>
      <c r="C127" s="40"/>
      <c r="D127" s="3"/>
      <c r="E127" s="9"/>
      <c r="F127" s="44"/>
      <c r="G127" s="25" t="e">
        <f t="shared" si="42"/>
        <v>#N/A</v>
      </c>
      <c r="H127" s="4"/>
      <c r="I127" s="9"/>
      <c r="J127" s="40"/>
      <c r="K127" s="3"/>
      <c r="L127" s="9"/>
      <c r="M127" s="44"/>
      <c r="N127" s="25" t="e">
        <f t="shared" si="43"/>
        <v>#N/A</v>
      </c>
    </row>
    <row r="128" spans="1:29" x14ac:dyDescent="0.25">
      <c r="A128" s="4"/>
      <c r="B128" s="9"/>
      <c r="C128" s="40"/>
      <c r="D128" s="3"/>
      <c r="E128" s="9"/>
      <c r="F128" s="44"/>
      <c r="G128" s="25" t="e">
        <f t="shared" si="42"/>
        <v>#N/A</v>
      </c>
      <c r="H128" s="4"/>
      <c r="I128" s="9"/>
      <c r="J128" s="40"/>
      <c r="K128" s="3"/>
      <c r="L128" s="9"/>
      <c r="M128" s="44"/>
      <c r="N128" s="25" t="e">
        <f t="shared" si="43"/>
        <v>#N/A</v>
      </c>
    </row>
    <row r="129" spans="1:14" x14ac:dyDescent="0.25">
      <c r="A129" s="4"/>
      <c r="B129" s="9"/>
      <c r="C129" s="40"/>
      <c r="D129" s="3"/>
      <c r="E129" s="9"/>
      <c r="F129" s="44"/>
      <c r="G129" s="25" t="e">
        <f t="shared" si="42"/>
        <v>#N/A</v>
      </c>
      <c r="H129" s="4"/>
      <c r="I129" s="9"/>
      <c r="J129" s="40"/>
      <c r="K129" s="3"/>
      <c r="L129" s="9"/>
      <c r="M129" s="44"/>
      <c r="N129" s="25" t="e">
        <f t="shared" si="43"/>
        <v>#N/A</v>
      </c>
    </row>
    <row r="130" spans="1:14" x14ac:dyDescent="0.25">
      <c r="A130" s="4"/>
      <c r="B130" s="9"/>
      <c r="C130" s="40"/>
      <c r="D130" s="3"/>
      <c r="E130" s="9"/>
      <c r="F130" s="44"/>
      <c r="G130" s="25" t="e">
        <f t="shared" si="42"/>
        <v>#N/A</v>
      </c>
      <c r="H130" s="4"/>
      <c r="I130" s="9"/>
      <c r="J130" s="40"/>
      <c r="K130" s="3"/>
      <c r="L130" s="9"/>
      <c r="M130" s="44"/>
      <c r="N130" s="25" t="e">
        <f t="shared" si="43"/>
        <v>#N/A</v>
      </c>
    </row>
    <row r="131" spans="1:14" x14ac:dyDescent="0.25">
      <c r="A131" s="4"/>
      <c r="B131" s="9"/>
      <c r="C131" s="40"/>
      <c r="D131" s="3"/>
      <c r="E131" s="9"/>
      <c r="F131" s="44"/>
      <c r="G131" s="25" t="e">
        <f t="shared" si="42"/>
        <v>#N/A</v>
      </c>
      <c r="H131" s="4"/>
      <c r="I131" s="9"/>
      <c r="J131" s="40"/>
      <c r="K131" s="3"/>
      <c r="L131" s="9"/>
      <c r="M131" s="44"/>
      <c r="N131" s="25" t="e">
        <f t="shared" si="43"/>
        <v>#N/A</v>
      </c>
    </row>
    <row r="132" spans="1:14" ht="15" customHeight="1" x14ac:dyDescent="0.25">
      <c r="A132" s="4"/>
      <c r="B132" s="9"/>
      <c r="C132" s="40"/>
      <c r="D132" s="3"/>
      <c r="E132" s="9"/>
      <c r="F132" s="44"/>
      <c r="G132" s="25" t="e">
        <f t="shared" si="42"/>
        <v>#N/A</v>
      </c>
      <c r="H132" s="4"/>
      <c r="I132" s="9"/>
      <c r="J132" s="40"/>
      <c r="K132" s="3"/>
      <c r="L132" s="9"/>
      <c r="M132" s="44"/>
      <c r="N132" s="25" t="e">
        <f t="shared" si="43"/>
        <v>#N/A</v>
      </c>
    </row>
    <row r="133" spans="1:14" ht="15" customHeight="1" x14ac:dyDescent="0.25">
      <c r="A133" s="4"/>
      <c r="B133" s="9"/>
      <c r="C133" s="40"/>
      <c r="D133" s="3"/>
      <c r="E133" s="9"/>
      <c r="F133" s="44"/>
      <c r="G133" s="25" t="e">
        <f t="shared" si="42"/>
        <v>#N/A</v>
      </c>
      <c r="H133" s="4"/>
      <c r="I133" s="9"/>
      <c r="J133" s="40"/>
      <c r="K133" s="3"/>
      <c r="L133" s="9"/>
      <c r="M133" s="44"/>
      <c r="N133" s="25" t="e">
        <f t="shared" si="43"/>
        <v>#N/A</v>
      </c>
    </row>
    <row r="134" spans="1:14" x14ac:dyDescent="0.25">
      <c r="A134" s="4"/>
      <c r="B134" s="9"/>
      <c r="C134" s="40"/>
      <c r="D134" s="3"/>
      <c r="E134" s="9"/>
      <c r="F134" s="44"/>
      <c r="G134" s="25" t="e">
        <f t="shared" si="42"/>
        <v>#N/A</v>
      </c>
      <c r="H134" s="4"/>
      <c r="I134" s="9"/>
      <c r="J134" s="40"/>
      <c r="K134" s="3"/>
      <c r="L134" s="9"/>
      <c r="M134" s="44"/>
      <c r="N134" s="25" t="e">
        <f t="shared" si="43"/>
        <v>#N/A</v>
      </c>
    </row>
    <row r="135" spans="1:14" x14ac:dyDescent="0.25">
      <c r="A135" s="4"/>
      <c r="B135" s="9"/>
      <c r="C135" s="40"/>
      <c r="D135" s="3"/>
      <c r="E135" s="9"/>
      <c r="F135" s="44"/>
      <c r="G135" s="25" t="e">
        <f t="shared" si="42"/>
        <v>#N/A</v>
      </c>
      <c r="H135" s="4"/>
      <c r="I135" s="9"/>
      <c r="J135" s="40"/>
      <c r="K135" s="3"/>
      <c r="L135" s="9"/>
      <c r="M135" s="44"/>
      <c r="N135" s="25" t="e">
        <f t="shared" si="43"/>
        <v>#N/A</v>
      </c>
    </row>
    <row r="136" spans="1:14" x14ac:dyDescent="0.25">
      <c r="A136" s="4"/>
      <c r="B136" s="9"/>
      <c r="C136" s="40"/>
      <c r="D136" s="3"/>
      <c r="E136" s="9"/>
      <c r="F136" s="44"/>
      <c r="G136" s="25" t="e">
        <f t="shared" si="42"/>
        <v>#N/A</v>
      </c>
      <c r="H136" s="4"/>
      <c r="I136" s="9"/>
      <c r="J136" s="40"/>
      <c r="K136" s="3"/>
      <c r="L136" s="9"/>
      <c r="M136" s="44"/>
      <c r="N136" s="25" t="e">
        <f t="shared" si="43"/>
        <v>#N/A</v>
      </c>
    </row>
    <row r="137" spans="1:14" x14ac:dyDescent="0.25">
      <c r="A137" s="4"/>
      <c r="B137" s="9"/>
      <c r="C137" s="40"/>
      <c r="D137" s="3"/>
      <c r="E137" s="9"/>
      <c r="F137" s="44"/>
      <c r="G137" s="25" t="e">
        <f t="shared" si="42"/>
        <v>#N/A</v>
      </c>
      <c r="H137" s="4"/>
      <c r="I137" s="9"/>
      <c r="J137" s="40"/>
      <c r="K137" s="3"/>
      <c r="L137" s="9"/>
      <c r="M137" s="44"/>
      <c r="N137" s="25" t="e">
        <f t="shared" si="43"/>
        <v>#N/A</v>
      </c>
    </row>
    <row r="138" spans="1:14" x14ac:dyDescent="0.25">
      <c r="A138" s="4"/>
      <c r="B138" s="9"/>
      <c r="C138" s="40"/>
      <c r="D138" s="3"/>
      <c r="E138" s="9"/>
      <c r="F138" s="44"/>
      <c r="G138" s="25" t="e">
        <f t="shared" si="42"/>
        <v>#N/A</v>
      </c>
      <c r="H138" s="4"/>
      <c r="I138" s="9"/>
      <c r="J138" s="40"/>
      <c r="K138" s="3"/>
      <c r="L138" s="9"/>
      <c r="M138" s="44"/>
      <c r="N138" s="25" t="e">
        <f t="shared" si="43"/>
        <v>#N/A</v>
      </c>
    </row>
    <row r="139" spans="1:14" x14ac:dyDescent="0.25">
      <c r="A139" s="4"/>
      <c r="B139" s="9"/>
      <c r="C139" s="40"/>
      <c r="D139" s="3"/>
      <c r="E139" s="9"/>
      <c r="F139" s="44"/>
      <c r="G139" s="25" t="e">
        <f t="shared" si="42"/>
        <v>#N/A</v>
      </c>
      <c r="H139" s="4"/>
      <c r="I139" s="9"/>
      <c r="J139" s="40"/>
      <c r="K139" s="3"/>
      <c r="L139" s="9"/>
      <c r="M139" s="44"/>
      <c r="N139" s="25" t="e">
        <f t="shared" si="43"/>
        <v>#N/A</v>
      </c>
    </row>
    <row r="140" spans="1:14" x14ac:dyDescent="0.25">
      <c r="A140" s="4"/>
      <c r="B140" s="9"/>
      <c r="C140" s="40"/>
      <c r="D140" s="3"/>
      <c r="E140" s="9"/>
      <c r="F140" s="44"/>
      <c r="G140" s="25" t="e">
        <f t="shared" si="42"/>
        <v>#N/A</v>
      </c>
      <c r="H140" s="4"/>
      <c r="I140" s="9"/>
      <c r="J140" s="40"/>
      <c r="K140" s="3"/>
      <c r="L140" s="9"/>
      <c r="M140" s="44"/>
      <c r="N140" s="25" t="e">
        <f t="shared" si="43"/>
        <v>#N/A</v>
      </c>
    </row>
    <row r="141" spans="1:14" x14ac:dyDescent="0.25">
      <c r="A141" s="4"/>
      <c r="B141" s="9"/>
      <c r="C141" s="40"/>
      <c r="D141" s="3"/>
      <c r="E141" s="9"/>
      <c r="F141" s="44"/>
      <c r="G141" s="25" t="e">
        <f t="shared" si="42"/>
        <v>#N/A</v>
      </c>
      <c r="H141" s="4"/>
      <c r="I141" s="9"/>
      <c r="J141" s="40"/>
      <c r="K141" s="3"/>
      <c r="L141" s="9"/>
      <c r="M141" s="44"/>
      <c r="N141" s="25" t="e">
        <f t="shared" si="43"/>
        <v>#N/A</v>
      </c>
    </row>
    <row r="142" spans="1:14" x14ac:dyDescent="0.25">
      <c r="A142" s="4"/>
      <c r="B142" s="9"/>
      <c r="C142" s="40"/>
      <c r="D142" s="3"/>
      <c r="E142" s="9"/>
      <c r="F142" s="44"/>
      <c r="G142" s="25" t="e">
        <f t="shared" si="42"/>
        <v>#N/A</v>
      </c>
      <c r="H142" s="4"/>
      <c r="I142" s="9"/>
      <c r="J142" s="40"/>
      <c r="K142" s="3"/>
      <c r="L142" s="9"/>
      <c r="M142" s="44"/>
      <c r="N142" s="25" t="e">
        <f t="shared" si="43"/>
        <v>#N/A</v>
      </c>
    </row>
    <row r="143" spans="1:14" x14ac:dyDescent="0.25">
      <c r="A143" s="4"/>
      <c r="B143" s="9"/>
      <c r="C143" s="40"/>
      <c r="D143" s="3"/>
      <c r="E143" s="9"/>
      <c r="F143" s="44"/>
      <c r="G143" s="25" t="e">
        <f t="shared" si="42"/>
        <v>#N/A</v>
      </c>
      <c r="H143" s="4"/>
      <c r="I143" s="9"/>
      <c r="J143" s="40"/>
      <c r="K143" s="3"/>
      <c r="L143" s="9"/>
      <c r="M143" s="44"/>
      <c r="N143" s="25" t="e">
        <f t="shared" si="43"/>
        <v>#N/A</v>
      </c>
    </row>
    <row r="144" spans="1:14" x14ac:dyDescent="0.25">
      <c r="A144" s="4"/>
      <c r="B144" s="9"/>
      <c r="C144" s="40"/>
      <c r="D144" s="3"/>
      <c r="E144" s="9"/>
      <c r="F144" s="44"/>
      <c r="G144" s="25" t="e">
        <f t="shared" si="42"/>
        <v>#N/A</v>
      </c>
      <c r="H144" s="4"/>
      <c r="I144" s="9"/>
      <c r="J144" s="40"/>
      <c r="K144" s="3"/>
      <c r="L144" s="9"/>
      <c r="M144" s="44"/>
      <c r="N144" s="25" t="e">
        <f t="shared" si="43"/>
        <v>#N/A</v>
      </c>
    </row>
    <row r="145" spans="1:14" x14ac:dyDescent="0.25">
      <c r="A145" s="4"/>
      <c r="B145" s="9"/>
      <c r="C145" s="40"/>
      <c r="D145" s="3"/>
      <c r="E145" s="9"/>
      <c r="F145" s="44"/>
      <c r="G145" s="25" t="e">
        <f t="shared" si="42"/>
        <v>#N/A</v>
      </c>
      <c r="H145" s="4"/>
      <c r="I145" s="9"/>
      <c r="J145" s="40"/>
      <c r="K145" s="3"/>
      <c r="L145" s="9"/>
      <c r="M145" s="44"/>
      <c r="N145" s="25" t="e">
        <f t="shared" si="43"/>
        <v>#N/A</v>
      </c>
    </row>
    <row r="146" spans="1:14" ht="16.5" customHeight="1" x14ac:dyDescent="0.25">
      <c r="A146" s="4"/>
      <c r="B146" s="9"/>
      <c r="C146" s="40"/>
      <c r="D146" s="3"/>
      <c r="E146" s="9"/>
      <c r="F146" s="44"/>
      <c r="G146" s="25" t="e">
        <f t="shared" si="42"/>
        <v>#N/A</v>
      </c>
      <c r="H146" s="4"/>
      <c r="I146" s="9"/>
      <c r="J146" s="40"/>
      <c r="K146" s="3"/>
      <c r="L146" s="9"/>
      <c r="M146" s="44"/>
      <c r="N146" s="25" t="e">
        <f t="shared" si="43"/>
        <v>#N/A</v>
      </c>
    </row>
    <row r="147" spans="1:14" x14ac:dyDescent="0.25">
      <c r="A147" s="4"/>
      <c r="B147" s="9"/>
      <c r="C147" s="40"/>
      <c r="D147" s="3"/>
      <c r="E147" s="9"/>
      <c r="F147" s="44"/>
      <c r="G147" s="25" t="e">
        <f t="shared" si="42"/>
        <v>#N/A</v>
      </c>
      <c r="H147" s="4"/>
      <c r="I147" s="9"/>
      <c r="J147" s="40"/>
      <c r="K147" s="3"/>
      <c r="L147" s="9"/>
      <c r="M147" s="44"/>
      <c r="N147" s="25" t="e">
        <f t="shared" si="43"/>
        <v>#N/A</v>
      </c>
    </row>
    <row r="148" spans="1:14" x14ac:dyDescent="0.25">
      <c r="A148" s="4"/>
      <c r="B148" s="9"/>
      <c r="C148" s="40"/>
      <c r="D148" s="3"/>
      <c r="E148" s="9"/>
      <c r="F148" s="44"/>
      <c r="G148" s="25" t="e">
        <f t="shared" si="42"/>
        <v>#N/A</v>
      </c>
      <c r="H148" s="4"/>
      <c r="I148" s="9"/>
      <c r="J148" s="40"/>
      <c r="K148" s="3"/>
      <c r="L148" s="9"/>
      <c r="M148" s="44"/>
      <c r="N148" s="25" t="e">
        <f t="shared" si="43"/>
        <v>#N/A</v>
      </c>
    </row>
    <row r="149" spans="1:14" ht="15.75" thickBot="1" x14ac:dyDescent="0.3">
      <c r="A149" s="4"/>
      <c r="B149" s="9"/>
      <c r="C149" s="40"/>
      <c r="D149" s="3"/>
      <c r="E149" s="9"/>
      <c r="F149" s="44"/>
      <c r="G149" s="25" t="e">
        <f t="shared" si="42"/>
        <v>#N/A</v>
      </c>
      <c r="H149" s="4"/>
      <c r="I149" s="9"/>
      <c r="J149" s="40"/>
      <c r="K149" s="3"/>
      <c r="L149" s="9"/>
      <c r="M149" s="44"/>
      <c r="N149" s="25" t="e">
        <f t="shared" si="43"/>
        <v>#N/A</v>
      </c>
    </row>
    <row r="150" spans="1:14" ht="15.75" thickBot="1" x14ac:dyDescent="0.3">
      <c r="A150" s="73"/>
      <c r="B150" s="74"/>
      <c r="C150" s="74"/>
      <c r="D150" s="75"/>
      <c r="E150" s="76"/>
      <c r="F150" s="77"/>
      <c r="G150" s="47"/>
      <c r="H150" s="41"/>
      <c r="I150" s="79"/>
      <c r="J150" s="42" t="s">
        <v>7</v>
      </c>
      <c r="K150" s="51">
        <f>SUM(D104:D149,K104:K149)</f>
        <v>0</v>
      </c>
      <c r="L150" s="74"/>
      <c r="M150" s="77"/>
      <c r="N150" s="100"/>
    </row>
  </sheetData>
  <sheetProtection algorithmName="SHA-512" hashValue="7GZ8LAmqZAoaDJzPCmaDrvrsMQekUIvre23uwMCPpsq3KaYtr3ltnGx+K7qnvk11++7HbT5wK4XhuWmyurBV2A==" saltValue="1pPpFlHSWeyx4gNjXAamEQ==" spinCount="100000" sheet="1" selectLockedCells="1"/>
  <mergeCells count="152">
    <mergeCell ref="A5:M5"/>
    <mergeCell ref="O5:U5"/>
    <mergeCell ref="W5:AC5"/>
    <mergeCell ref="O21:U21"/>
    <mergeCell ref="W22:AC22"/>
    <mergeCell ref="O34:U34"/>
    <mergeCell ref="A1:N1"/>
    <mergeCell ref="O1:AC1"/>
    <mergeCell ref="D3:F3"/>
    <mergeCell ref="K3:L3"/>
    <mergeCell ref="P3:Q3"/>
    <mergeCell ref="R3:S3"/>
    <mergeCell ref="A51:M51"/>
    <mergeCell ref="O53:U53"/>
    <mergeCell ref="W53:AC53"/>
    <mergeCell ref="A52:M52"/>
    <mergeCell ref="O51:AC51"/>
    <mergeCell ref="W68:AC68"/>
    <mergeCell ref="W69:Y69"/>
    <mergeCell ref="W70:Y70"/>
    <mergeCell ref="Z70:AA70"/>
    <mergeCell ref="AB70:AC70"/>
    <mergeCell ref="W67:Y67"/>
    <mergeCell ref="Z67:AA67"/>
    <mergeCell ref="AB67:AC67"/>
    <mergeCell ref="W73:Y73"/>
    <mergeCell ref="Z73:AA73"/>
    <mergeCell ref="AB73:AC73"/>
    <mergeCell ref="W74:Y74"/>
    <mergeCell ref="Z74:AA74"/>
    <mergeCell ref="AB74:AC74"/>
    <mergeCell ref="W71:Y71"/>
    <mergeCell ref="Z71:AA71"/>
    <mergeCell ref="AB71:AC71"/>
    <mergeCell ref="W72:Y72"/>
    <mergeCell ref="Z72:AA72"/>
    <mergeCell ref="AB72:AC72"/>
    <mergeCell ref="W77:Y77"/>
    <mergeCell ref="Z77:AA77"/>
    <mergeCell ref="AB77:AC77"/>
    <mergeCell ref="W78:Y78"/>
    <mergeCell ref="Z78:AA78"/>
    <mergeCell ref="AB78:AC78"/>
    <mergeCell ref="W75:Y75"/>
    <mergeCell ref="Z75:AA75"/>
    <mergeCell ref="AB75:AC75"/>
    <mergeCell ref="W76:Y76"/>
    <mergeCell ref="Z76:AA76"/>
    <mergeCell ref="AB76:AC76"/>
    <mergeCell ref="W81:Y81"/>
    <mergeCell ref="Z81:AA81"/>
    <mergeCell ref="AB81:AC81"/>
    <mergeCell ref="W82:Y82"/>
    <mergeCell ref="Z82:AA82"/>
    <mergeCell ref="AB82:AC82"/>
    <mergeCell ref="W79:Y79"/>
    <mergeCell ref="Z79:AA79"/>
    <mergeCell ref="AB79:AC79"/>
    <mergeCell ref="W80:Y80"/>
    <mergeCell ref="Z80:AA80"/>
    <mergeCell ref="AB80:AC80"/>
    <mergeCell ref="W85:Y85"/>
    <mergeCell ref="Z85:AA85"/>
    <mergeCell ref="AB85:AC85"/>
    <mergeCell ref="W86:Y86"/>
    <mergeCell ref="Z86:AA86"/>
    <mergeCell ref="AB86:AC86"/>
    <mergeCell ref="W83:Y83"/>
    <mergeCell ref="Z83:AA83"/>
    <mergeCell ref="AB83:AC83"/>
    <mergeCell ref="W84:Y84"/>
    <mergeCell ref="Z84:AA84"/>
    <mergeCell ref="AB84:AC84"/>
    <mergeCell ref="W89:Y89"/>
    <mergeCell ref="Z89:AA89"/>
    <mergeCell ref="AB89:AC89"/>
    <mergeCell ref="W90:Y90"/>
    <mergeCell ref="Z90:AA90"/>
    <mergeCell ref="AB90:AC90"/>
    <mergeCell ref="W87:Y87"/>
    <mergeCell ref="Z87:AA87"/>
    <mergeCell ref="AB87:AC87"/>
    <mergeCell ref="W88:Y88"/>
    <mergeCell ref="Z88:AA88"/>
    <mergeCell ref="AB88:AC88"/>
    <mergeCell ref="W93:Y93"/>
    <mergeCell ref="Z93:AA93"/>
    <mergeCell ref="AB93:AC93"/>
    <mergeCell ref="W94:Y94"/>
    <mergeCell ref="Z94:AA94"/>
    <mergeCell ref="AB94:AC94"/>
    <mergeCell ref="W91:Y91"/>
    <mergeCell ref="Z91:AA91"/>
    <mergeCell ref="AB91:AC91"/>
    <mergeCell ref="W92:Y92"/>
    <mergeCell ref="Z92:AA92"/>
    <mergeCell ref="AB92:AC92"/>
    <mergeCell ref="W97:Y97"/>
    <mergeCell ref="Z97:AA97"/>
    <mergeCell ref="AB97:AC97"/>
    <mergeCell ref="W98:Y98"/>
    <mergeCell ref="Z98:AA98"/>
    <mergeCell ref="AB98:AC98"/>
    <mergeCell ref="W95:Y95"/>
    <mergeCell ref="Z95:AA95"/>
    <mergeCell ref="AB95:AC95"/>
    <mergeCell ref="W96:Y96"/>
    <mergeCell ref="Z96:AA96"/>
    <mergeCell ref="AB96:AC96"/>
    <mergeCell ref="O102:AC103"/>
    <mergeCell ref="Z104:AA104"/>
    <mergeCell ref="AB104:AC104"/>
    <mergeCell ref="W99:Y99"/>
    <mergeCell ref="Z99:AA99"/>
    <mergeCell ref="AB99:AC99"/>
    <mergeCell ref="W100:Y100"/>
    <mergeCell ref="Z100:AA100"/>
    <mergeCell ref="AB100:AC100"/>
    <mergeCell ref="P105:U106"/>
    <mergeCell ref="X105:X118"/>
    <mergeCell ref="Y105:Y106"/>
    <mergeCell ref="Z105:AA106"/>
    <mergeCell ref="AB105:AC106"/>
    <mergeCell ref="P107:U108"/>
    <mergeCell ref="Y107:Y108"/>
    <mergeCell ref="Z107:AA108"/>
    <mergeCell ref="AB107:AC108"/>
    <mergeCell ref="P109:V110"/>
    <mergeCell ref="A102:M102"/>
    <mergeCell ref="P117:U118"/>
    <mergeCell ref="Y117:Y118"/>
    <mergeCell ref="Z117:AA118"/>
    <mergeCell ref="AB117:AC118"/>
    <mergeCell ref="T120:X121"/>
    <mergeCell ref="Y120:Y121"/>
    <mergeCell ref="Z120:AA121"/>
    <mergeCell ref="AB120:AC121"/>
    <mergeCell ref="P113:W114"/>
    <mergeCell ref="Y113:Y114"/>
    <mergeCell ref="Z113:AA114"/>
    <mergeCell ref="AB113:AC114"/>
    <mergeCell ref="P115:W116"/>
    <mergeCell ref="Y115:Y116"/>
    <mergeCell ref="Z115:AA116"/>
    <mergeCell ref="AB115:AC116"/>
    <mergeCell ref="Y109:Y110"/>
    <mergeCell ref="Z109:AA110"/>
    <mergeCell ref="AB109:AC110"/>
    <mergeCell ref="P111:V112"/>
    <mergeCell ref="Y111:Y112"/>
    <mergeCell ref="Z111:AA112"/>
    <mergeCell ref="AB111:AC112"/>
  </mergeCells>
  <conditionalFormatting sqref="AC50 U19:U20 AC21">
    <cfRule type="cellIs" dxfId="58" priority="89" operator="lessThan">
      <formula>0</formula>
    </cfRule>
    <cfRule type="cellIs" dxfId="57" priority="90" operator="greaterThan">
      <formula>0</formula>
    </cfRule>
  </conditionalFormatting>
  <conditionalFormatting sqref="U50">
    <cfRule type="cellIs" dxfId="56" priority="87" operator="lessThan">
      <formula>0</formula>
    </cfRule>
    <cfRule type="cellIs" dxfId="55" priority="88" operator="greaterThan">
      <formula>0</formula>
    </cfRule>
  </conditionalFormatting>
  <conditionalFormatting sqref="U7:U18 AC7:AC19">
    <cfRule type="cellIs" dxfId="54" priority="85" operator="lessThan">
      <formula>0</formula>
    </cfRule>
    <cfRule type="cellIs" dxfId="53" priority="86" operator="greaterThan">
      <formula>0</formula>
    </cfRule>
  </conditionalFormatting>
  <conditionalFormatting sqref="U32">
    <cfRule type="cellIs" dxfId="52" priority="83" operator="lessThan">
      <formula>0</formula>
    </cfRule>
    <cfRule type="cellIs" dxfId="51" priority="84" operator="greaterThan">
      <formula>0</formula>
    </cfRule>
  </conditionalFormatting>
  <conditionalFormatting sqref="U23:U31">
    <cfRule type="cellIs" dxfId="50" priority="81" operator="lessThan">
      <formula>0</formula>
    </cfRule>
    <cfRule type="cellIs" dxfId="49" priority="82" operator="greaterThan">
      <formula>0</formula>
    </cfRule>
  </conditionalFormatting>
  <conditionalFormatting sqref="AC20">
    <cfRule type="cellIs" dxfId="48" priority="79" operator="lessThan">
      <formula>0</formula>
    </cfRule>
    <cfRule type="cellIs" dxfId="47" priority="80" operator="greaterThan">
      <formula>0</formula>
    </cfRule>
  </conditionalFormatting>
  <conditionalFormatting sqref="AB120">
    <cfRule type="cellIs" dxfId="46" priority="66" operator="lessThan">
      <formula>0</formula>
    </cfRule>
    <cfRule type="cellIs" dxfId="45" priority="67" operator="greaterThan">
      <formula>0</formula>
    </cfRule>
  </conditionalFormatting>
  <conditionalFormatting sqref="AB105:AC118">
    <cfRule type="cellIs" dxfId="44" priority="68" operator="lessThan">
      <formula>0</formula>
    </cfRule>
    <cfRule type="cellIs" dxfId="43" priority="69" operator="greaterThan">
      <formula>0</formula>
    </cfRule>
  </conditionalFormatting>
  <conditionalFormatting sqref="Y105:Y106">
    <cfRule type="cellIs" dxfId="42" priority="45" operator="notEqual">
      <formula>$S$19</formula>
    </cfRule>
  </conditionalFormatting>
  <conditionalFormatting sqref="Y107:Y108">
    <cfRule type="cellIs" dxfId="41" priority="46" operator="notEqual">
      <formula>$S$32</formula>
    </cfRule>
  </conditionalFormatting>
  <conditionalFormatting sqref="Y109:Y110">
    <cfRule type="cellIs" dxfId="40" priority="47" operator="notEqual">
      <formula>$S$50</formula>
    </cfRule>
  </conditionalFormatting>
  <conditionalFormatting sqref="Y111:Y112">
    <cfRule type="cellIs" dxfId="39" priority="48" operator="notEqual">
      <formula>$AA$50</formula>
    </cfRule>
  </conditionalFormatting>
  <conditionalFormatting sqref="Y115:Y116">
    <cfRule type="cellIs" dxfId="38" priority="50" operator="notEqual">
      <formula>$AA$20</formula>
    </cfRule>
  </conditionalFormatting>
  <conditionalFormatting sqref="Y117:Y118">
    <cfRule type="cellIs" dxfId="37" priority="51" operator="notEqual">
      <formula>$S$100</formula>
    </cfRule>
  </conditionalFormatting>
  <conditionalFormatting sqref="Y113:Y114">
    <cfRule type="cellIs" dxfId="0" priority="49" operator="notEqual">
      <formula>$AA$66</formula>
    </cfRule>
  </conditionalFormatting>
  <conditionalFormatting sqref="AC24:AC34 AC36 AC38:AC49">
    <cfRule type="cellIs" dxfId="36" priority="43" operator="lessThan">
      <formula>0</formula>
    </cfRule>
    <cfRule type="cellIs" dxfId="35" priority="44" operator="greaterThan">
      <formula>0</formula>
    </cfRule>
  </conditionalFormatting>
  <conditionalFormatting sqref="AC35">
    <cfRule type="cellIs" dxfId="34" priority="41" operator="lessThan">
      <formula>0</formula>
    </cfRule>
    <cfRule type="cellIs" dxfId="33" priority="42" operator="greaterThan">
      <formula>0</formula>
    </cfRule>
  </conditionalFormatting>
  <conditionalFormatting sqref="AC37">
    <cfRule type="cellIs" dxfId="32" priority="39" operator="lessThan">
      <formula>0</formula>
    </cfRule>
    <cfRule type="cellIs" dxfId="31" priority="40" operator="greaterThan">
      <formula>0</formula>
    </cfRule>
  </conditionalFormatting>
  <conditionalFormatting sqref="U36:U41 U43 U47:U49">
    <cfRule type="cellIs" dxfId="30" priority="29" operator="lessThan">
      <formula>0</formula>
    </cfRule>
    <cfRule type="cellIs" dxfId="29" priority="30" operator="greaterThan">
      <formula>0</formula>
    </cfRule>
  </conditionalFormatting>
  <conditionalFormatting sqref="U42">
    <cfRule type="cellIs" dxfId="28" priority="27" operator="lessThan">
      <formula>0</formula>
    </cfRule>
    <cfRule type="cellIs" dxfId="27" priority="28" operator="greaterThan">
      <formula>0</formula>
    </cfRule>
  </conditionalFormatting>
  <conditionalFormatting sqref="U45">
    <cfRule type="cellIs" dxfId="26" priority="25" operator="lessThan">
      <formula>0</formula>
    </cfRule>
    <cfRule type="cellIs" dxfId="25" priority="26" operator="greaterThan">
      <formula>0</formula>
    </cfRule>
  </conditionalFormatting>
  <conditionalFormatting sqref="U44">
    <cfRule type="cellIs" dxfId="24" priority="23" operator="lessThan">
      <formula>0</formula>
    </cfRule>
    <cfRule type="cellIs" dxfId="23" priority="24" operator="greaterThan">
      <formula>0</formula>
    </cfRule>
  </conditionalFormatting>
  <conditionalFormatting sqref="U46">
    <cfRule type="cellIs" dxfId="22" priority="21" operator="lessThan">
      <formula>0</formula>
    </cfRule>
    <cfRule type="cellIs" dxfId="21" priority="22" operator="greaterThan">
      <formula>0</formula>
    </cfRule>
  </conditionalFormatting>
  <conditionalFormatting sqref="U100">
    <cfRule type="cellIs" dxfId="20" priority="19" operator="lessThan">
      <formula>0</formula>
    </cfRule>
    <cfRule type="cellIs" dxfId="19" priority="20" operator="greaterThan">
      <formula>0</formula>
    </cfRule>
  </conditionalFormatting>
  <conditionalFormatting sqref="U76:U99 U55:U59 U63:U71">
    <cfRule type="cellIs" dxfId="18" priority="17" operator="lessThan">
      <formula>0</formula>
    </cfRule>
    <cfRule type="cellIs" dxfId="17" priority="18" operator="greaterThan">
      <formula>0</formula>
    </cfRule>
  </conditionalFormatting>
  <conditionalFormatting sqref="U73">
    <cfRule type="cellIs" dxfId="16" priority="13" operator="lessThan">
      <formula>0</formula>
    </cfRule>
    <cfRule type="cellIs" dxfId="15" priority="14" operator="greaterThan">
      <formula>0</formula>
    </cfRule>
  </conditionalFormatting>
  <conditionalFormatting sqref="U72">
    <cfRule type="cellIs" dxfId="14" priority="15" operator="lessThan">
      <formula>0</formula>
    </cfRule>
    <cfRule type="cellIs" dxfId="13" priority="16" operator="greaterThan">
      <formula>0</formula>
    </cfRule>
  </conditionalFormatting>
  <conditionalFormatting sqref="AC66">
    <cfRule type="cellIs" dxfId="12" priority="11" operator="lessThan">
      <formula>0</formula>
    </cfRule>
    <cfRule type="cellIs" dxfId="11" priority="12" operator="greaterThan">
      <formula>0</formula>
    </cfRule>
  </conditionalFormatting>
  <conditionalFormatting sqref="AC55:AC65">
    <cfRule type="cellIs" dxfId="10" priority="9" operator="lessThan">
      <formula>0</formula>
    </cfRule>
    <cfRule type="cellIs" dxfId="9" priority="10" operator="greaterThan">
      <formula>0</formula>
    </cfRule>
  </conditionalFormatting>
  <conditionalFormatting sqref="U62">
    <cfRule type="cellIs" dxfId="8" priority="7" operator="lessThan">
      <formula>0</formula>
    </cfRule>
    <cfRule type="cellIs" dxfId="7" priority="8" operator="greaterThan">
      <formula>0</formula>
    </cfRule>
  </conditionalFormatting>
  <conditionalFormatting sqref="U61">
    <cfRule type="cellIs" dxfId="6" priority="5" operator="lessThan">
      <formula>0</formula>
    </cfRule>
    <cfRule type="cellIs" dxfId="5" priority="6" operator="greaterThan">
      <formula>0</formula>
    </cfRule>
  </conditionalFormatting>
  <conditionalFormatting sqref="U60">
    <cfRule type="cellIs" dxfId="4" priority="3" operator="lessThan">
      <formula>0</formula>
    </cfRule>
    <cfRule type="cellIs" dxfId="3" priority="4" operator="greaterThan">
      <formula>0</formula>
    </cfRule>
  </conditionalFormatting>
  <conditionalFormatting sqref="U74:U75">
    <cfRule type="cellIs" dxfId="2" priority="1" operator="lessThan">
      <formula>0</formula>
    </cfRule>
    <cfRule type="cellIs" dxfId="1" priority="2" operator="greaterThan">
      <formula>0</formula>
    </cfRule>
  </conditionalFormatting>
  <dataValidations count="2">
    <dataValidation type="list" showInputMessage="1" showErrorMessage="1" sqref="L104:L149 E104:E150 E54:E100 L54:L99 E7:E50 L7:L49" xr:uid="{00000000-0002-0000-0200-000000000000}">
      <formula1>ALL_POSITIONS</formula1>
    </dataValidation>
    <dataValidation type="list" showInputMessage="1" showErrorMessage="1" sqref="D3:F3" xr:uid="{00000000-0002-0000-0200-000001000000}">
      <formula1>SCHOOLS</formula1>
    </dataValidation>
  </dataValidations>
  <printOptions horizontalCentered="1"/>
  <pageMargins left="0.7" right="0.7" top="0.75" bottom="0.75" header="0.3" footer="0.3"/>
  <pageSetup scale="64" orientation="landscape" r:id="rId1"/>
  <headerFooter>
    <oddFooter>&amp;L&amp;8&amp;Z&amp;F, &amp;F, &amp;A, 11-02-16</oddFooter>
  </headerFooter>
  <rowBreaks count="1" manualBreakCount="1">
    <brk id="50" max="28" man="1"/>
  </rowBreaks>
  <colBreaks count="1" manualBreakCount="1">
    <brk id="14" max="1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8" tint="-0.249977111117893"/>
  </sheetPr>
  <dimension ref="A1:AB100"/>
  <sheetViews>
    <sheetView view="pageBreakPreview" topLeftCell="C1" zoomScaleNormal="50" zoomScaleSheetLayoutView="100" workbookViewId="0">
      <selection activeCell="Z28" sqref="Z28"/>
    </sheetView>
  </sheetViews>
  <sheetFormatPr defaultColWidth="9.140625" defaultRowHeight="15" x14ac:dyDescent="0.25"/>
  <cols>
    <col min="1" max="1" width="1.7109375" style="11" customWidth="1"/>
    <col min="2" max="2" width="26.42578125" style="11" customWidth="1"/>
    <col min="3" max="3" width="9.7109375" style="11" customWidth="1"/>
    <col min="4" max="4" width="9.5703125" style="11" bestFit="1" customWidth="1"/>
    <col min="5" max="5" width="23.85546875" style="11" customWidth="1"/>
    <col min="6" max="6" width="5.140625" style="13" hidden="1" customWidth="1"/>
    <col min="7" max="7" width="1.7109375" style="13" customWidth="1"/>
    <col min="8" max="8" width="1.7109375" style="11" customWidth="1"/>
    <col min="9" max="9" width="26.42578125" style="11" customWidth="1"/>
    <col min="10" max="10" width="9.7109375" style="11" customWidth="1"/>
    <col min="11" max="11" width="9.5703125" style="11" bestFit="1" customWidth="1"/>
    <col min="12" max="12" width="21.5703125" style="11" bestFit="1" customWidth="1"/>
    <col min="13" max="13" width="5.7109375" style="13" hidden="1" customWidth="1"/>
    <col min="14" max="14" width="1.7109375" style="11" customWidth="1"/>
    <col min="15" max="15" width="9.5703125" style="13" bestFit="1" customWidth="1"/>
    <col min="16" max="16" width="22.7109375" style="11" bestFit="1" customWidth="1"/>
    <col min="17" max="17" width="15" style="11" bestFit="1" customWidth="1"/>
    <col min="18" max="20" width="9.7109375" style="11" customWidth="1"/>
    <col min="21" max="22" width="1.7109375" style="11" customWidth="1"/>
    <col min="23" max="23" width="9.140625" style="13"/>
    <col min="24" max="24" width="20.7109375" style="11" bestFit="1" customWidth="1"/>
    <col min="25" max="25" width="16.5703125" style="11" customWidth="1"/>
    <col min="26" max="28" width="9.7109375" style="11" customWidth="1"/>
    <col min="29" max="16384" width="9.140625" style="11"/>
  </cols>
  <sheetData>
    <row r="1" spans="1:28" ht="18.75" x14ac:dyDescent="0.25">
      <c r="A1" s="185" t="s">
        <v>94</v>
      </c>
      <c r="B1" s="185"/>
      <c r="C1" s="185"/>
      <c r="D1" s="185"/>
      <c r="E1" s="185"/>
      <c r="F1" s="185"/>
      <c r="G1" s="185"/>
      <c r="H1" s="185"/>
      <c r="I1" s="185"/>
      <c r="J1" s="185"/>
      <c r="K1" s="185"/>
      <c r="L1" s="185"/>
      <c r="M1" s="185"/>
      <c r="N1" s="185" t="s">
        <v>20</v>
      </c>
      <c r="O1" s="185"/>
      <c r="P1" s="185"/>
      <c r="Q1" s="185"/>
      <c r="R1" s="185"/>
      <c r="S1" s="185"/>
      <c r="T1" s="185"/>
      <c r="U1" s="185"/>
      <c r="V1" s="185"/>
      <c r="W1" s="185"/>
      <c r="X1" s="185"/>
      <c r="Y1" s="185"/>
      <c r="Z1" s="185"/>
      <c r="AA1" s="185"/>
      <c r="AB1" s="185"/>
    </row>
    <row r="2" spans="1:28" ht="6" customHeight="1" x14ac:dyDescent="0.25"/>
    <row r="3" spans="1:28" ht="18.75" x14ac:dyDescent="0.25">
      <c r="B3" s="124" t="s">
        <v>0</v>
      </c>
      <c r="C3" s="241">
        <f>'INST by UNIT TYPE'!D3</f>
        <v>0</v>
      </c>
      <c r="D3" s="241"/>
      <c r="E3" s="241"/>
      <c r="F3" s="14"/>
      <c r="G3" s="14"/>
      <c r="H3" s="15"/>
      <c r="I3" s="124" t="s">
        <v>15</v>
      </c>
      <c r="J3" s="242">
        <f>'INST by UNIT TYPE'!K3</f>
        <v>0</v>
      </c>
      <c r="K3" s="242"/>
      <c r="L3" s="15"/>
      <c r="M3" s="14"/>
      <c r="O3" s="243" t="s">
        <v>39</v>
      </c>
      <c r="P3" s="243"/>
      <c r="Q3" s="242">
        <f>'INST by UNIT TYPE'!R3</f>
        <v>0</v>
      </c>
      <c r="R3" s="241"/>
    </row>
    <row r="4" spans="1:28" ht="3" customHeight="1" thickBot="1" x14ac:dyDescent="0.3"/>
    <row r="5" spans="1:28" ht="16.5" customHeight="1" thickBot="1" x14ac:dyDescent="0.3">
      <c r="A5" s="186" t="s">
        <v>30</v>
      </c>
      <c r="B5" s="187"/>
      <c r="C5" s="187"/>
      <c r="D5" s="187"/>
      <c r="E5" s="188"/>
      <c r="F5" s="45"/>
      <c r="G5" s="16"/>
      <c r="H5" s="186" t="s">
        <v>826</v>
      </c>
      <c r="I5" s="187"/>
      <c r="J5" s="187"/>
      <c r="K5" s="187"/>
      <c r="L5" s="188"/>
      <c r="M5" s="45"/>
      <c r="N5" s="186" t="s">
        <v>30</v>
      </c>
      <c r="O5" s="187"/>
      <c r="P5" s="187"/>
      <c r="Q5" s="187"/>
      <c r="R5" s="187"/>
      <c r="S5" s="187"/>
      <c r="T5" s="188"/>
      <c r="V5" s="186" t="s">
        <v>828</v>
      </c>
      <c r="W5" s="187"/>
      <c r="X5" s="187"/>
      <c r="Y5" s="187"/>
      <c r="Z5" s="187"/>
      <c r="AA5" s="187"/>
      <c r="AB5" s="188"/>
    </row>
    <row r="6" spans="1:28" ht="16.5" customHeight="1" thickBot="1" x14ac:dyDescent="0.3">
      <c r="A6" s="17"/>
      <c r="B6" s="18" t="s">
        <v>6</v>
      </c>
      <c r="C6" s="19" t="s">
        <v>14</v>
      </c>
      <c r="D6" s="19" t="s">
        <v>12</v>
      </c>
      <c r="E6" s="20" t="s">
        <v>1</v>
      </c>
      <c r="F6" s="31" t="s">
        <v>13</v>
      </c>
      <c r="G6" s="21"/>
      <c r="H6" s="17"/>
      <c r="I6" s="18" t="s">
        <v>6</v>
      </c>
      <c r="J6" s="19" t="s">
        <v>14</v>
      </c>
      <c r="K6" s="19" t="s">
        <v>12</v>
      </c>
      <c r="L6" s="20" t="s">
        <v>1</v>
      </c>
      <c r="M6" s="46" t="s">
        <v>13</v>
      </c>
      <c r="N6" s="23"/>
      <c r="O6" s="19" t="s">
        <v>12</v>
      </c>
      <c r="P6" s="19" t="s">
        <v>1</v>
      </c>
      <c r="Q6" s="19" t="s">
        <v>16</v>
      </c>
      <c r="R6" s="19" t="s">
        <v>14</v>
      </c>
      <c r="S6" s="19" t="s">
        <v>17</v>
      </c>
      <c r="T6" s="20" t="s">
        <v>18</v>
      </c>
      <c r="V6" s="23"/>
      <c r="W6" s="19" t="s">
        <v>12</v>
      </c>
      <c r="X6" s="19" t="s">
        <v>1</v>
      </c>
      <c r="Y6" s="19" t="s">
        <v>16</v>
      </c>
      <c r="Z6" s="19" t="s">
        <v>14</v>
      </c>
      <c r="AA6" s="19" t="s">
        <v>17</v>
      </c>
      <c r="AB6" s="20" t="s">
        <v>18</v>
      </c>
    </row>
    <row r="7" spans="1:28" s="5" customFormat="1" ht="16.5" customHeight="1" x14ac:dyDescent="0.2">
      <c r="A7" s="4"/>
      <c r="B7" s="40"/>
      <c r="C7" s="3"/>
      <c r="D7" s="70">
        <v>73003</v>
      </c>
      <c r="E7" s="67" t="str">
        <f t="shared" ref="E7:E13" si="0">IFERROR(VLOOKUP(D7,DESCRIPTIONS,3), "")</f>
        <v>PRINCIPAL-SENIOR</v>
      </c>
      <c r="F7" s="59">
        <f t="shared" ref="F7:F14" si="1">VLOOKUP(D7,DESCRIPTIONS,5)</f>
        <v>55</v>
      </c>
      <c r="G7" s="10"/>
      <c r="H7" s="38"/>
      <c r="I7" s="97"/>
      <c r="J7" s="3"/>
      <c r="K7" s="9"/>
      <c r="L7" s="67" t="str">
        <f t="shared" ref="L7:L23" si="2">IFERROR(VLOOKUP(K7,DESCRIPTIONS,3), "")</f>
        <v/>
      </c>
      <c r="M7" s="25" t="e">
        <f t="shared" ref="M7:M24" si="3">VLOOKUP(K7,DESCRIPTIONS,5)</f>
        <v>#N/A</v>
      </c>
      <c r="N7" s="61"/>
      <c r="O7" s="70">
        <v>73003</v>
      </c>
      <c r="P7" s="62" t="str">
        <f>IFERROR(VLOOKUP(O7,DESCRIPTIONS,3), "")</f>
        <v>PRINCIPAL-SENIOR</v>
      </c>
      <c r="Q7" s="63">
        <f>IFERROR(VLOOKUP(O7,DESCRIPTIONS,9), "")</f>
        <v>1001</v>
      </c>
      <c r="R7" s="2"/>
      <c r="S7" s="64">
        <f>SUMIF($D$7:$D$13,O7,$C$7:$C$13)</f>
        <v>0</v>
      </c>
      <c r="T7" s="65">
        <f>R7-S7</f>
        <v>0</v>
      </c>
      <c r="V7" s="164"/>
      <c r="W7" s="158">
        <v>51141</v>
      </c>
      <c r="X7" s="159" t="str">
        <f>IFERROR(VLOOKUP(W7,DESCRIPTIONS,3), "")</f>
        <v>IA-TITLE I 5100</v>
      </c>
      <c r="Y7" s="160">
        <f>IFERROR(VLOOKUP(W7,DESCRIPTIONS,9), "")</f>
        <v>418001</v>
      </c>
      <c r="Z7" s="2"/>
      <c r="AA7" s="161">
        <f>SUMIF($K$7:$K$23,W7,$J$7:$J$23)</f>
        <v>0</v>
      </c>
      <c r="AB7" s="162">
        <f>Z7-AA7</f>
        <v>0</v>
      </c>
    </row>
    <row r="8" spans="1:28" s="5" customFormat="1" ht="16.5" customHeight="1" x14ac:dyDescent="0.2">
      <c r="A8" s="4"/>
      <c r="B8" s="40"/>
      <c r="C8" s="3"/>
      <c r="D8" s="9"/>
      <c r="E8" s="67" t="str">
        <f t="shared" si="0"/>
        <v/>
      </c>
      <c r="F8" s="25" t="e">
        <f t="shared" si="1"/>
        <v>#N/A</v>
      </c>
      <c r="G8" s="10"/>
      <c r="H8" s="38"/>
      <c r="I8" s="97"/>
      <c r="J8" s="3"/>
      <c r="K8" s="9"/>
      <c r="L8" s="67" t="str">
        <f t="shared" si="2"/>
        <v/>
      </c>
      <c r="M8" s="25" t="e">
        <f t="shared" si="3"/>
        <v>#N/A</v>
      </c>
      <c r="N8" s="61"/>
      <c r="O8" s="70">
        <v>73014</v>
      </c>
      <c r="P8" s="62" t="str">
        <f>IFERROR(VLOOKUP(O8,DESCRIPTIONS,3), "")</f>
        <v>ASST PRINCIPAL 10M-SENIOR</v>
      </c>
      <c r="Q8" s="63">
        <f>IFERROR(VLOOKUP(O8,DESCRIPTIONS,9), "")</f>
        <v>1001</v>
      </c>
      <c r="R8" s="2"/>
      <c r="S8" s="64">
        <f t="shared" ref="S8:S11" si="4">SUMIF($D$7:$D$13,O8,$C$7:$C$13)</f>
        <v>0</v>
      </c>
      <c r="T8" s="65">
        <f t="shared" ref="T8" si="5">R8-S8</f>
        <v>0</v>
      </c>
      <c r="V8" s="90"/>
      <c r="W8" s="70">
        <v>51142</v>
      </c>
      <c r="X8" s="62" t="str">
        <f>IFERROR(VLOOKUP(W8,DESCRIPTIONS,3), "")</f>
        <v>IA-TITLE I 5100</v>
      </c>
      <c r="Y8" s="63">
        <f>IFERROR(VLOOKUP(W8,DESCRIPTIONS,9), "")</f>
        <v>418001</v>
      </c>
      <c r="Z8" s="2"/>
      <c r="AA8" s="64">
        <f t="shared" ref="AA8:AA11" si="6">SUMIF($K$7:$K$23,W8,$J$7:$J$23)</f>
        <v>0</v>
      </c>
      <c r="AB8" s="65">
        <f t="shared" ref="AB8:AB11" si="7">Z8-AA8</f>
        <v>0</v>
      </c>
    </row>
    <row r="9" spans="1:28" s="5" customFormat="1" ht="16.5" customHeight="1" x14ac:dyDescent="0.2">
      <c r="A9" s="4"/>
      <c r="B9" s="40"/>
      <c r="C9" s="3"/>
      <c r="D9" s="9"/>
      <c r="E9" s="67" t="str">
        <f t="shared" si="0"/>
        <v/>
      </c>
      <c r="F9" s="25" t="e">
        <f t="shared" si="1"/>
        <v>#N/A</v>
      </c>
      <c r="G9" s="10"/>
      <c r="H9" s="38"/>
      <c r="I9" s="97"/>
      <c r="J9" s="3"/>
      <c r="K9" s="9"/>
      <c r="L9" s="67" t="str">
        <f t="shared" si="2"/>
        <v/>
      </c>
      <c r="M9" s="25" t="e">
        <f t="shared" si="3"/>
        <v>#N/A</v>
      </c>
      <c r="N9" s="61"/>
      <c r="O9" s="70">
        <v>73015</v>
      </c>
      <c r="P9" s="62" t="str">
        <f>IFERROR(VLOOKUP(O9,DESCRIPTIONS,3), "")</f>
        <v>ASST PRINCIPAL 10M-SENIOR</v>
      </c>
      <c r="Q9" s="63">
        <f>IFERROR(VLOOKUP(O9,DESCRIPTIONS,9), "")</f>
        <v>410</v>
      </c>
      <c r="R9" s="2"/>
      <c r="S9" s="64">
        <f t="shared" si="4"/>
        <v>0</v>
      </c>
      <c r="T9" s="65">
        <f>R9-S9</f>
        <v>0</v>
      </c>
      <c r="V9" s="90"/>
      <c r="W9" s="70">
        <v>61515</v>
      </c>
      <c r="X9" s="62" t="str">
        <f>IFERROR(VLOOKUP(W9,DESCRIPTIONS,3), "")</f>
        <v>TITLE I PAR ED</v>
      </c>
      <c r="Y9" s="63">
        <f>IFERROR(VLOOKUP(W9,DESCRIPTIONS,9), "")</f>
        <v>418001</v>
      </c>
      <c r="Z9" s="2"/>
      <c r="AA9" s="64">
        <f t="shared" si="6"/>
        <v>0</v>
      </c>
      <c r="AB9" s="65">
        <f t="shared" si="7"/>
        <v>0</v>
      </c>
    </row>
    <row r="10" spans="1:28" s="5" customFormat="1" ht="16.5" customHeight="1" x14ac:dyDescent="0.2">
      <c r="A10" s="4"/>
      <c r="B10" s="40"/>
      <c r="C10" s="3"/>
      <c r="D10" s="9"/>
      <c r="E10" s="67" t="str">
        <f t="shared" si="0"/>
        <v/>
      </c>
      <c r="F10" s="25" t="e">
        <f t="shared" si="1"/>
        <v>#N/A</v>
      </c>
      <c r="G10" s="10"/>
      <c r="H10" s="38"/>
      <c r="I10" s="97"/>
      <c r="J10" s="3"/>
      <c r="K10" s="9"/>
      <c r="L10" s="67" t="str">
        <f t="shared" si="2"/>
        <v/>
      </c>
      <c r="M10" s="25" t="e">
        <f t="shared" si="3"/>
        <v>#N/A</v>
      </c>
      <c r="N10" s="61"/>
      <c r="O10" s="70">
        <v>73016</v>
      </c>
      <c r="P10" s="62" t="str">
        <f>IFERROR(VLOOKUP(O10,DESCRIPTIONS,3), "")</f>
        <v>ASST PRINCIPAL 12M-SENIOR</v>
      </c>
      <c r="Q10" s="63">
        <f>IFERROR(VLOOKUP(O10,DESCRIPTIONS,9), "")</f>
        <v>1001</v>
      </c>
      <c r="R10" s="2"/>
      <c r="S10" s="64">
        <f t="shared" si="4"/>
        <v>0</v>
      </c>
      <c r="T10" s="65">
        <f t="shared" ref="T10:T11" si="8">R10-S10</f>
        <v>0</v>
      </c>
      <c r="V10" s="90"/>
      <c r="W10" s="70"/>
      <c r="X10" s="62" t="str">
        <f>IFERROR(VLOOKUP(W10,DESCRIPTIONS,3), "")</f>
        <v/>
      </c>
      <c r="Y10" s="63" t="str">
        <f>IFERROR(VLOOKUP(W10,DESCRIPTIONS,9), "")</f>
        <v/>
      </c>
      <c r="Z10" s="2"/>
      <c r="AA10" s="64">
        <f t="shared" si="6"/>
        <v>0</v>
      </c>
      <c r="AB10" s="65">
        <f t="shared" si="7"/>
        <v>0</v>
      </c>
    </row>
    <row r="11" spans="1:28" s="5" customFormat="1" ht="16.5" customHeight="1" thickBot="1" x14ac:dyDescent="0.25">
      <c r="A11" s="4"/>
      <c r="B11" s="40"/>
      <c r="C11" s="3"/>
      <c r="D11" s="9"/>
      <c r="E11" s="67" t="str">
        <f t="shared" si="0"/>
        <v/>
      </c>
      <c r="F11" s="25" t="e">
        <f t="shared" si="1"/>
        <v>#N/A</v>
      </c>
      <c r="G11" s="10"/>
      <c r="H11" s="38"/>
      <c r="I11" s="97"/>
      <c r="J11" s="3"/>
      <c r="K11" s="9"/>
      <c r="L11" s="67" t="str">
        <f t="shared" si="2"/>
        <v/>
      </c>
      <c r="M11" s="25" t="e">
        <f t="shared" si="3"/>
        <v>#N/A</v>
      </c>
      <c r="N11" s="61"/>
      <c r="O11" s="70">
        <v>73019</v>
      </c>
      <c r="P11" s="62" t="str">
        <f>IFERROR(VLOOKUP(O11,DESCRIPTIONS,3), "")</f>
        <v>ASST PRIN-SR 10</v>
      </c>
      <c r="Q11" s="63">
        <f>IFERROR(VLOOKUP(O11,DESCRIPTIONS,9), "")</f>
        <v>11133</v>
      </c>
      <c r="R11" s="2"/>
      <c r="S11" s="64">
        <f t="shared" si="4"/>
        <v>0</v>
      </c>
      <c r="T11" s="65">
        <f t="shared" si="8"/>
        <v>0</v>
      </c>
      <c r="V11" s="90"/>
      <c r="W11" s="96"/>
      <c r="X11" s="62" t="str">
        <f>IFERROR(VLOOKUP(W11,DESCRIPTIONS,3), "")</f>
        <v/>
      </c>
      <c r="Y11" s="63" t="str">
        <f>IFERROR(VLOOKUP(W11,DESCRIPTIONS,9), "")</f>
        <v/>
      </c>
      <c r="Z11" s="2"/>
      <c r="AA11" s="64">
        <f t="shared" si="6"/>
        <v>0</v>
      </c>
      <c r="AB11" s="65">
        <f t="shared" si="7"/>
        <v>0</v>
      </c>
    </row>
    <row r="12" spans="1:28" s="5" customFormat="1" ht="16.5" customHeight="1" thickBot="1" x14ac:dyDescent="0.25">
      <c r="A12" s="4"/>
      <c r="B12" s="40"/>
      <c r="C12" s="3"/>
      <c r="D12" s="9"/>
      <c r="E12" s="67" t="str">
        <f t="shared" si="0"/>
        <v/>
      </c>
      <c r="F12" s="25" t="e">
        <f t="shared" si="1"/>
        <v>#N/A</v>
      </c>
      <c r="G12" s="10"/>
      <c r="H12" s="38"/>
      <c r="I12" s="97"/>
      <c r="J12" s="3"/>
      <c r="K12" s="9"/>
      <c r="L12" s="67" t="str">
        <f t="shared" si="2"/>
        <v/>
      </c>
      <c r="M12" s="25" t="e">
        <f t="shared" si="3"/>
        <v>#N/A</v>
      </c>
      <c r="N12" s="68"/>
      <c r="O12" s="83"/>
      <c r="P12" s="69"/>
      <c r="Q12" s="27" t="s">
        <v>7</v>
      </c>
      <c r="R12" s="28">
        <f>SUM(R7:R11)</f>
        <v>0</v>
      </c>
      <c r="S12" s="28">
        <f>SUM(S7:S11)</f>
        <v>0</v>
      </c>
      <c r="T12" s="29">
        <f>R12-S12</f>
        <v>0</v>
      </c>
      <c r="V12" s="87"/>
      <c r="W12" s="91"/>
      <c r="X12" s="86"/>
      <c r="Y12" s="34" t="s">
        <v>7</v>
      </c>
      <c r="Z12" s="35">
        <f>SUM(Z7:Z11)</f>
        <v>0</v>
      </c>
      <c r="AA12" s="35">
        <f>SUM(AA7:AA11)</f>
        <v>0</v>
      </c>
      <c r="AB12" s="36">
        <f>Z12-AA12</f>
        <v>0</v>
      </c>
    </row>
    <row r="13" spans="1:28" s="5" customFormat="1" ht="16.5" customHeight="1" thickBot="1" x14ac:dyDescent="0.3">
      <c r="A13" s="4"/>
      <c r="B13" s="40"/>
      <c r="C13" s="3"/>
      <c r="D13" s="9"/>
      <c r="E13" s="67" t="str">
        <f t="shared" si="0"/>
        <v/>
      </c>
      <c r="F13" s="25" t="e">
        <f t="shared" si="1"/>
        <v>#N/A</v>
      </c>
      <c r="G13" s="10"/>
      <c r="H13" s="38"/>
      <c r="I13" s="97"/>
      <c r="J13" s="3"/>
      <c r="K13" s="9"/>
      <c r="L13" s="67" t="str">
        <f t="shared" si="2"/>
        <v/>
      </c>
      <c r="M13" s="25" t="e">
        <f t="shared" si="3"/>
        <v>#N/A</v>
      </c>
      <c r="O13" s="10"/>
      <c r="W13" s="10"/>
    </row>
    <row r="14" spans="1:28" s="5" customFormat="1" ht="16.5" customHeight="1" thickBot="1" x14ac:dyDescent="0.3">
      <c r="A14" s="41"/>
      <c r="B14" s="42" t="s">
        <v>7</v>
      </c>
      <c r="C14" s="51">
        <f>SUM(C7:C13)</f>
        <v>0</v>
      </c>
      <c r="D14" s="26"/>
      <c r="E14" s="80"/>
      <c r="F14" s="25" t="e">
        <f t="shared" si="1"/>
        <v>#N/A</v>
      </c>
      <c r="G14" s="30"/>
      <c r="H14" s="38"/>
      <c r="I14" s="97"/>
      <c r="J14" s="3"/>
      <c r="K14" s="9"/>
      <c r="L14" s="67" t="str">
        <f t="shared" si="2"/>
        <v/>
      </c>
      <c r="M14" s="25" t="e">
        <f t="shared" si="3"/>
        <v>#N/A</v>
      </c>
      <c r="N14" s="186" t="s">
        <v>34</v>
      </c>
      <c r="O14" s="187"/>
      <c r="P14" s="187"/>
      <c r="Q14" s="187"/>
      <c r="R14" s="187"/>
      <c r="S14" s="187"/>
      <c r="T14" s="188"/>
      <c r="V14" s="186" t="s">
        <v>31</v>
      </c>
      <c r="W14" s="187"/>
      <c r="X14" s="187"/>
      <c r="Y14" s="187"/>
      <c r="Z14" s="187"/>
      <c r="AA14" s="187"/>
      <c r="AB14" s="188"/>
    </row>
    <row r="15" spans="1:28" s="5" customFormat="1" ht="16.5" customHeight="1" thickBot="1" x14ac:dyDescent="0.3">
      <c r="C15" s="24"/>
      <c r="D15" s="10"/>
      <c r="F15" s="10"/>
      <c r="G15" s="21"/>
      <c r="H15" s="38"/>
      <c r="I15" s="97"/>
      <c r="J15" s="3"/>
      <c r="K15" s="9"/>
      <c r="L15" s="67" t="str">
        <f t="shared" si="2"/>
        <v/>
      </c>
      <c r="M15" s="25" t="e">
        <f t="shared" si="3"/>
        <v>#N/A</v>
      </c>
      <c r="N15" s="23"/>
      <c r="O15" s="19" t="s">
        <v>12</v>
      </c>
      <c r="P15" s="19" t="s">
        <v>1</v>
      </c>
      <c r="Q15" s="19" t="s">
        <v>16</v>
      </c>
      <c r="R15" s="19" t="s">
        <v>14</v>
      </c>
      <c r="S15" s="19" t="s">
        <v>17</v>
      </c>
      <c r="T15" s="20" t="s">
        <v>18</v>
      </c>
      <c r="V15" s="23"/>
      <c r="W15" s="19" t="s">
        <v>12</v>
      </c>
      <c r="X15" s="19" t="s">
        <v>1</v>
      </c>
      <c r="Y15" s="19" t="s">
        <v>16</v>
      </c>
      <c r="Z15" s="19" t="s">
        <v>14</v>
      </c>
      <c r="AA15" s="19" t="s">
        <v>17</v>
      </c>
      <c r="AB15" s="20" t="s">
        <v>18</v>
      </c>
    </row>
    <row r="16" spans="1:28" s="5" customFormat="1" ht="16.5" customHeight="1" thickBot="1" x14ac:dyDescent="0.3">
      <c r="A16" s="186" t="s">
        <v>34</v>
      </c>
      <c r="B16" s="187"/>
      <c r="C16" s="187"/>
      <c r="D16" s="187"/>
      <c r="E16" s="188"/>
      <c r="F16" s="13"/>
      <c r="G16" s="10"/>
      <c r="H16" s="38"/>
      <c r="I16" s="97"/>
      <c r="J16" s="3"/>
      <c r="K16" s="9"/>
      <c r="L16" s="67" t="str">
        <f t="shared" si="2"/>
        <v/>
      </c>
      <c r="M16" s="25" t="e">
        <f t="shared" si="3"/>
        <v>#N/A</v>
      </c>
      <c r="N16" s="61"/>
      <c r="O16" s="70">
        <v>51103</v>
      </c>
      <c r="P16" s="62" t="str">
        <f t="shared" ref="P16" si="9">IFERROR(VLOOKUP(O16,DESCRIPTIONS,3), "")</f>
        <v>LITERACY OUTREACH ASSISTA</v>
      </c>
      <c r="Q16" s="63">
        <f t="shared" ref="Q16" si="10">IFERROR(VLOOKUP(O16,DESCRIPTIONS,9), "")</f>
        <v>1001</v>
      </c>
      <c r="R16" s="2"/>
      <c r="S16" s="64">
        <f>SUMIF($D$18:$D$49,O16,$C$18:$C$49)+SUMIF($K$28:$K$49,O16,$J$28:$J$49)</f>
        <v>0</v>
      </c>
      <c r="T16" s="65">
        <f>R16-S16</f>
        <v>0</v>
      </c>
      <c r="V16" s="157"/>
      <c r="W16" s="158">
        <v>61237</v>
      </c>
      <c r="X16" s="159" t="str">
        <f t="shared" ref="X16:X30" si="11">IFERROR(VLOOKUP(W16,DESCRIPTIONS,3), "")</f>
        <v>CLERK 12M-SCHOOL DATA/GUI</v>
      </c>
      <c r="Y16" s="160">
        <f t="shared" ref="Y16:Y30" si="12">IFERROR(VLOOKUP(W16,DESCRIPTIONS,9), "")</f>
        <v>1868</v>
      </c>
      <c r="Z16" s="52"/>
      <c r="AA16" s="165">
        <f>SUMIF($D$54:$D$64,W16,$C$54:$C$64)</f>
        <v>0</v>
      </c>
      <c r="AB16" s="166">
        <f>Z16-AA16</f>
        <v>0</v>
      </c>
    </row>
    <row r="17" spans="1:28" s="5" customFormat="1" ht="16.5" customHeight="1" thickBot="1" x14ac:dyDescent="0.3">
      <c r="A17" s="22"/>
      <c r="B17" s="18" t="s">
        <v>6</v>
      </c>
      <c r="C17" s="19" t="s">
        <v>14</v>
      </c>
      <c r="D17" s="19" t="s">
        <v>12</v>
      </c>
      <c r="E17" s="20" t="s">
        <v>1</v>
      </c>
      <c r="F17" s="31" t="s">
        <v>13</v>
      </c>
      <c r="G17" s="10"/>
      <c r="H17" s="38"/>
      <c r="I17" s="97"/>
      <c r="J17" s="3"/>
      <c r="K17" s="9"/>
      <c r="L17" s="67" t="str">
        <f t="shared" si="2"/>
        <v/>
      </c>
      <c r="M17" s="25" t="e">
        <f t="shared" si="3"/>
        <v>#N/A</v>
      </c>
      <c r="N17" s="61"/>
      <c r="O17" s="70">
        <v>51107</v>
      </c>
      <c r="P17" s="62" t="str">
        <f t="shared" ref="P17:P29" si="13">IFERROR(VLOOKUP(O17,DESCRIPTIONS,3), "")</f>
        <v>LITERACY OUTREACH ASSISTA</v>
      </c>
      <c r="Q17" s="63">
        <f t="shared" ref="Q17:Q29" si="14">IFERROR(VLOOKUP(O17,DESCRIPTIONS,9), "")</f>
        <v>1829</v>
      </c>
      <c r="R17" s="2"/>
      <c r="S17" s="64">
        <f t="shared" ref="S17:S29" si="15">SUMIF($D$18:$D$49,O17,$C$18:$C$49)+SUMIF($K$28:$K$49,O17,$J$28:$J$49)</f>
        <v>0</v>
      </c>
      <c r="T17" s="65">
        <f t="shared" ref="T17:T29" si="16">R17-S17</f>
        <v>0</v>
      </c>
      <c r="V17" s="61"/>
      <c r="W17" s="70">
        <v>73030</v>
      </c>
      <c r="X17" s="62" t="str">
        <f t="shared" si="11"/>
        <v>SCHOOL SECRETARY 12M  730</v>
      </c>
      <c r="Y17" s="63">
        <f t="shared" si="12"/>
        <v>1001</v>
      </c>
      <c r="Z17" s="52"/>
      <c r="AA17" s="84">
        <f t="shared" ref="AA17:AA36" si="17">SUMIF($D$54:$D$64,W17,$C$54:$C$64)</f>
        <v>0</v>
      </c>
      <c r="AB17" s="85">
        <f t="shared" ref="AB17:AB36" si="18">Z17-AA17</f>
        <v>0</v>
      </c>
    </row>
    <row r="18" spans="1:28" s="5" customFormat="1" ht="16.5" customHeight="1" x14ac:dyDescent="0.25">
      <c r="A18" s="4"/>
      <c r="B18" s="40"/>
      <c r="C18" s="3"/>
      <c r="D18" s="9"/>
      <c r="E18" s="67" t="str">
        <f t="shared" ref="E18:E49" si="19">IFERROR(VLOOKUP(D18,DESCRIPTIONS,3), "")</f>
        <v/>
      </c>
      <c r="F18" s="59" t="e">
        <f t="shared" ref="F18:F50" si="20">VLOOKUP(D18,DESCRIPTIONS,5)</f>
        <v>#N/A</v>
      </c>
      <c r="G18" s="10"/>
      <c r="H18" s="38"/>
      <c r="I18" s="97"/>
      <c r="J18" s="3"/>
      <c r="K18" s="9"/>
      <c r="L18" s="67" t="str">
        <f t="shared" si="2"/>
        <v/>
      </c>
      <c r="M18" s="25" t="e">
        <f t="shared" si="3"/>
        <v>#N/A</v>
      </c>
      <c r="N18" s="61"/>
      <c r="O18" s="70">
        <v>51109</v>
      </c>
      <c r="P18" s="62" t="str">
        <f t="shared" si="13"/>
        <v>LITERACY OUTREACH ASSISTA</v>
      </c>
      <c r="Q18" s="63">
        <f t="shared" si="14"/>
        <v>1829</v>
      </c>
      <c r="R18" s="2"/>
      <c r="S18" s="64">
        <f t="shared" si="15"/>
        <v>0</v>
      </c>
      <c r="T18" s="65">
        <f t="shared" si="16"/>
        <v>0</v>
      </c>
      <c r="V18" s="61"/>
      <c r="W18" s="70">
        <v>73033</v>
      </c>
      <c r="X18" s="62" t="str">
        <f t="shared" si="11"/>
        <v>SCH OFF CLK 10M 7300</v>
      </c>
      <c r="Y18" s="63">
        <f t="shared" si="12"/>
        <v>1001</v>
      </c>
      <c r="Z18" s="52"/>
      <c r="AA18" s="84">
        <f t="shared" si="17"/>
        <v>0</v>
      </c>
      <c r="AB18" s="85">
        <f t="shared" si="18"/>
        <v>0</v>
      </c>
    </row>
    <row r="19" spans="1:28" s="5" customFormat="1" ht="16.5" customHeight="1" x14ac:dyDescent="0.25">
      <c r="A19" s="4"/>
      <c r="B19" s="40"/>
      <c r="C19" s="3"/>
      <c r="D19" s="9"/>
      <c r="E19" s="67" t="str">
        <f t="shared" si="19"/>
        <v/>
      </c>
      <c r="F19" s="25" t="e">
        <f t="shared" si="20"/>
        <v>#N/A</v>
      </c>
      <c r="G19" s="10"/>
      <c r="H19" s="38"/>
      <c r="I19" s="97"/>
      <c r="J19" s="3"/>
      <c r="K19" s="9"/>
      <c r="L19" s="67" t="str">
        <f t="shared" si="2"/>
        <v/>
      </c>
      <c r="M19" s="25" t="e">
        <f t="shared" si="3"/>
        <v>#N/A</v>
      </c>
      <c r="N19" s="61"/>
      <c r="O19" s="70">
        <v>51113</v>
      </c>
      <c r="P19" s="62" t="str">
        <f t="shared" si="13"/>
        <v>LITERACY OUTREACH ASSISTA</v>
      </c>
      <c r="Q19" s="63">
        <f t="shared" si="14"/>
        <v>418078</v>
      </c>
      <c r="R19" s="2"/>
      <c r="S19" s="64">
        <f t="shared" si="15"/>
        <v>0</v>
      </c>
      <c r="T19" s="65">
        <f t="shared" si="16"/>
        <v>0</v>
      </c>
      <c r="V19" s="157"/>
      <c r="W19" s="158">
        <v>73034</v>
      </c>
      <c r="X19" s="159" t="str">
        <f t="shared" si="11"/>
        <v>SCH OFF CLK 10M 7300</v>
      </c>
      <c r="Y19" s="160">
        <f t="shared" si="12"/>
        <v>1682</v>
      </c>
      <c r="Z19" s="52"/>
      <c r="AA19" s="165">
        <f t="shared" si="17"/>
        <v>0</v>
      </c>
      <c r="AB19" s="166">
        <f t="shared" si="18"/>
        <v>0</v>
      </c>
    </row>
    <row r="20" spans="1:28" s="5" customFormat="1" ht="16.5" customHeight="1" x14ac:dyDescent="0.25">
      <c r="A20" s="4"/>
      <c r="B20" s="40"/>
      <c r="C20" s="3"/>
      <c r="D20" s="9"/>
      <c r="E20" s="67" t="str">
        <f t="shared" si="19"/>
        <v/>
      </c>
      <c r="F20" s="25" t="e">
        <f t="shared" si="20"/>
        <v>#N/A</v>
      </c>
      <c r="G20" s="10"/>
      <c r="H20" s="38"/>
      <c r="I20" s="97"/>
      <c r="J20" s="3"/>
      <c r="K20" s="9"/>
      <c r="L20" s="67" t="str">
        <f t="shared" si="2"/>
        <v/>
      </c>
      <c r="M20" s="25" t="e">
        <f t="shared" si="3"/>
        <v>#N/A</v>
      </c>
      <c r="N20" s="61"/>
      <c r="O20" s="70">
        <v>51115</v>
      </c>
      <c r="P20" s="62" t="str">
        <f t="shared" si="13"/>
        <v>LITERACY OUTREACH ASSISTA</v>
      </c>
      <c r="Q20" s="63">
        <f t="shared" si="14"/>
        <v>440</v>
      </c>
      <c r="R20" s="2"/>
      <c r="S20" s="64">
        <f t="shared" si="15"/>
        <v>0</v>
      </c>
      <c r="T20" s="65">
        <f t="shared" si="16"/>
        <v>0</v>
      </c>
      <c r="V20" s="61"/>
      <c r="W20" s="70">
        <v>73035</v>
      </c>
      <c r="X20" s="62" t="str">
        <f t="shared" si="11"/>
        <v>SCH OFF CLK 11M 7300</v>
      </c>
      <c r="Y20" s="63">
        <f t="shared" si="12"/>
        <v>1001</v>
      </c>
      <c r="Z20" s="52"/>
      <c r="AA20" s="84">
        <f t="shared" si="17"/>
        <v>0</v>
      </c>
      <c r="AB20" s="85">
        <f t="shared" si="18"/>
        <v>0</v>
      </c>
    </row>
    <row r="21" spans="1:28" s="5" customFormat="1" ht="16.5" customHeight="1" x14ac:dyDescent="0.25">
      <c r="A21" s="4"/>
      <c r="B21" s="40"/>
      <c r="C21" s="3"/>
      <c r="D21" s="9"/>
      <c r="E21" s="67" t="str">
        <f t="shared" si="19"/>
        <v/>
      </c>
      <c r="F21" s="25" t="e">
        <f t="shared" si="20"/>
        <v>#N/A</v>
      </c>
      <c r="G21" s="10"/>
      <c r="H21" s="38"/>
      <c r="I21" s="97"/>
      <c r="J21" s="3"/>
      <c r="K21" s="9"/>
      <c r="L21" s="67" t="str">
        <f t="shared" si="2"/>
        <v/>
      </c>
      <c r="M21" s="25" t="e">
        <f t="shared" si="3"/>
        <v>#N/A</v>
      </c>
      <c r="N21" s="61"/>
      <c r="O21" s="70">
        <v>51116</v>
      </c>
      <c r="P21" s="62" t="str">
        <f t="shared" si="13"/>
        <v>LITERACY OUTREACH ASSISTA</v>
      </c>
      <c r="Q21" s="63">
        <f t="shared" si="14"/>
        <v>440</v>
      </c>
      <c r="R21" s="2"/>
      <c r="S21" s="64">
        <f t="shared" si="15"/>
        <v>0</v>
      </c>
      <c r="T21" s="65">
        <f t="shared" si="16"/>
        <v>0</v>
      </c>
      <c r="V21" s="61"/>
      <c r="W21" s="70">
        <v>73036</v>
      </c>
      <c r="X21" s="62" t="str">
        <f t="shared" si="11"/>
        <v>SCH OFF CLK 12M 7300</v>
      </c>
      <c r="Y21" s="63">
        <f t="shared" si="12"/>
        <v>1001</v>
      </c>
      <c r="Z21" s="52"/>
      <c r="AA21" s="84">
        <f t="shared" si="17"/>
        <v>0</v>
      </c>
      <c r="AB21" s="85">
        <f t="shared" si="18"/>
        <v>0</v>
      </c>
    </row>
    <row r="22" spans="1:28" s="5" customFormat="1" ht="16.5" customHeight="1" x14ac:dyDescent="0.25">
      <c r="A22" s="4"/>
      <c r="B22" s="40"/>
      <c r="C22" s="3"/>
      <c r="D22" s="9"/>
      <c r="E22" s="67" t="str">
        <f t="shared" si="19"/>
        <v/>
      </c>
      <c r="F22" s="25" t="e">
        <f t="shared" si="20"/>
        <v>#N/A</v>
      </c>
      <c r="G22" s="10"/>
      <c r="H22" s="38"/>
      <c r="I22" s="97"/>
      <c r="J22" s="3"/>
      <c r="K22" s="9"/>
      <c r="L22" s="67" t="str">
        <f t="shared" si="2"/>
        <v/>
      </c>
      <c r="M22" s="25" t="e">
        <f t="shared" si="3"/>
        <v>#N/A</v>
      </c>
      <c r="N22" s="61"/>
      <c r="O22" s="70">
        <v>51117</v>
      </c>
      <c r="P22" s="62" t="str">
        <f t="shared" si="13"/>
        <v>E-LEARNING ASSISTANT</v>
      </c>
      <c r="Q22" s="63">
        <f t="shared" si="14"/>
        <v>1001</v>
      </c>
      <c r="R22" s="2"/>
      <c r="S22" s="64">
        <f t="shared" si="15"/>
        <v>0</v>
      </c>
      <c r="T22" s="65">
        <f t="shared" si="16"/>
        <v>0</v>
      </c>
      <c r="V22" s="61"/>
      <c r="W22" s="70">
        <v>73037</v>
      </c>
      <c r="X22" s="62" t="str">
        <f t="shared" si="11"/>
        <v>SCH DATA CLK 10M 7300</v>
      </c>
      <c r="Y22" s="63">
        <f t="shared" si="12"/>
        <v>1001</v>
      </c>
      <c r="Z22" s="52"/>
      <c r="AA22" s="84">
        <f t="shared" si="17"/>
        <v>0</v>
      </c>
      <c r="AB22" s="85">
        <f t="shared" si="18"/>
        <v>0</v>
      </c>
    </row>
    <row r="23" spans="1:28" s="5" customFormat="1" ht="16.5" customHeight="1" thickBot="1" x14ac:dyDescent="0.3">
      <c r="A23" s="4"/>
      <c r="B23" s="40"/>
      <c r="C23" s="3"/>
      <c r="D23" s="9"/>
      <c r="E23" s="67" t="str">
        <f t="shared" si="19"/>
        <v/>
      </c>
      <c r="F23" s="25" t="e">
        <f t="shared" si="20"/>
        <v>#N/A</v>
      </c>
      <c r="G23" s="10"/>
      <c r="H23" s="38"/>
      <c r="I23" s="97"/>
      <c r="J23" s="3"/>
      <c r="K23" s="9"/>
      <c r="L23" s="67" t="str">
        <f t="shared" si="2"/>
        <v/>
      </c>
      <c r="M23" s="25" t="e">
        <f t="shared" si="3"/>
        <v>#N/A</v>
      </c>
      <c r="N23" s="61"/>
      <c r="O23" s="70">
        <v>51118</v>
      </c>
      <c r="P23" s="62" t="str">
        <f t="shared" si="13"/>
        <v>E-LEARNING ASSISTANT</v>
      </c>
      <c r="Q23" s="63">
        <f t="shared" si="14"/>
        <v>1001</v>
      </c>
      <c r="R23" s="2"/>
      <c r="S23" s="64">
        <f t="shared" si="15"/>
        <v>0</v>
      </c>
      <c r="T23" s="65">
        <f t="shared" si="16"/>
        <v>0</v>
      </c>
      <c r="V23" s="61"/>
      <c r="W23" s="70">
        <v>73039</v>
      </c>
      <c r="X23" s="62" t="str">
        <f t="shared" si="11"/>
        <v>SCH DATA CLK 12M 7300</v>
      </c>
      <c r="Y23" s="63">
        <f t="shared" si="12"/>
        <v>1001</v>
      </c>
      <c r="Z23" s="52"/>
      <c r="AA23" s="84">
        <f t="shared" si="17"/>
        <v>0</v>
      </c>
      <c r="AB23" s="85">
        <f t="shared" si="18"/>
        <v>0</v>
      </c>
    </row>
    <row r="24" spans="1:28" s="5" customFormat="1" ht="16.5" customHeight="1" thickBot="1" x14ac:dyDescent="0.3">
      <c r="A24" s="4"/>
      <c r="B24" s="40"/>
      <c r="C24" s="3"/>
      <c r="D24" s="9"/>
      <c r="E24" s="67" t="str">
        <f t="shared" si="19"/>
        <v/>
      </c>
      <c r="F24" s="25" t="e">
        <f t="shared" si="20"/>
        <v>#N/A</v>
      </c>
      <c r="G24" s="16"/>
      <c r="H24" s="41"/>
      <c r="I24" s="42" t="s">
        <v>7</v>
      </c>
      <c r="J24" s="51">
        <f>SUM(J22:J23)</f>
        <v>0</v>
      </c>
      <c r="K24" s="26"/>
      <c r="L24" s="80"/>
      <c r="M24" s="25" t="e">
        <f t="shared" si="3"/>
        <v>#N/A</v>
      </c>
      <c r="N24" s="61"/>
      <c r="O24" s="70">
        <v>51136</v>
      </c>
      <c r="P24" s="62" t="str">
        <f t="shared" si="13"/>
        <v>IA-ESOL</v>
      </c>
      <c r="Q24" s="63">
        <f t="shared" si="14"/>
        <v>1154</v>
      </c>
      <c r="R24" s="2"/>
      <c r="S24" s="64">
        <f t="shared" si="15"/>
        <v>0</v>
      </c>
      <c r="T24" s="65">
        <f t="shared" si="16"/>
        <v>0</v>
      </c>
      <c r="V24" s="61"/>
      <c r="W24" s="70">
        <v>73041</v>
      </c>
      <c r="X24" s="62" t="str">
        <f t="shared" si="11"/>
        <v>SCH OFF CLK 9M 7300</v>
      </c>
      <c r="Y24" s="63">
        <f t="shared" si="12"/>
        <v>1001</v>
      </c>
      <c r="Z24" s="52"/>
      <c r="AA24" s="84">
        <f t="shared" si="17"/>
        <v>0</v>
      </c>
      <c r="AB24" s="85">
        <f t="shared" si="18"/>
        <v>0</v>
      </c>
    </row>
    <row r="25" spans="1:28" s="5" customFormat="1" ht="16.5" customHeight="1" thickBot="1" x14ac:dyDescent="0.3">
      <c r="A25" s="4"/>
      <c r="B25" s="40"/>
      <c r="C25" s="3"/>
      <c r="D25" s="9"/>
      <c r="E25" s="67" t="str">
        <f t="shared" si="19"/>
        <v/>
      </c>
      <c r="F25" s="25" t="e">
        <f t="shared" si="20"/>
        <v>#N/A</v>
      </c>
      <c r="G25" s="21"/>
      <c r="N25" s="61"/>
      <c r="O25" s="70">
        <v>51143</v>
      </c>
      <c r="P25" s="62" t="str">
        <f t="shared" si="13"/>
        <v>IA-TITLE I 5100</v>
      </c>
      <c r="Q25" s="63">
        <f t="shared" si="14"/>
        <v>418082</v>
      </c>
      <c r="R25" s="2"/>
      <c r="S25" s="64">
        <f t="shared" si="15"/>
        <v>0</v>
      </c>
      <c r="T25" s="65">
        <f t="shared" si="16"/>
        <v>0</v>
      </c>
      <c r="V25" s="61"/>
      <c r="W25" s="70">
        <v>73045</v>
      </c>
      <c r="X25" s="62" t="str">
        <f t="shared" si="11"/>
        <v>SR SCHOOL BKKPER</v>
      </c>
      <c r="Y25" s="63">
        <f t="shared" si="12"/>
        <v>1001</v>
      </c>
      <c r="Z25" s="52"/>
      <c r="AA25" s="84">
        <f t="shared" si="17"/>
        <v>0</v>
      </c>
      <c r="AB25" s="85">
        <f t="shared" si="18"/>
        <v>0</v>
      </c>
    </row>
    <row r="26" spans="1:28" s="5" customFormat="1" ht="16.5" customHeight="1" thickBot="1" x14ac:dyDescent="0.3">
      <c r="A26" s="4"/>
      <c r="B26" s="40"/>
      <c r="C26" s="3"/>
      <c r="D26" s="9"/>
      <c r="E26" s="67" t="str">
        <f t="shared" si="19"/>
        <v/>
      </c>
      <c r="F26" s="25" t="e">
        <f t="shared" si="20"/>
        <v>#N/A</v>
      </c>
      <c r="G26" s="10"/>
      <c r="H26" s="186" t="s">
        <v>35</v>
      </c>
      <c r="I26" s="187"/>
      <c r="J26" s="187"/>
      <c r="K26" s="187"/>
      <c r="L26" s="188"/>
      <c r="M26" s="49"/>
      <c r="N26" s="61"/>
      <c r="O26" s="70">
        <v>51145</v>
      </c>
      <c r="P26" s="62" t="str">
        <f t="shared" si="13"/>
        <v>INFANT DAY CARE ASSISTANT</v>
      </c>
      <c r="Q26" s="63">
        <f t="shared" si="14"/>
        <v>1001</v>
      </c>
      <c r="R26" s="2"/>
      <c r="S26" s="64">
        <f t="shared" si="15"/>
        <v>0</v>
      </c>
      <c r="T26" s="65">
        <f t="shared" si="16"/>
        <v>0</v>
      </c>
      <c r="V26" s="61"/>
      <c r="W26" s="70">
        <v>73046</v>
      </c>
      <c r="X26" s="62" t="str">
        <f t="shared" ref="X26:X29" si="21">IFERROR(VLOOKUP(W26,DESCRIPTIONS,3), "")</f>
        <v>CLERK 9M-SCHOOL OFFICE</v>
      </c>
      <c r="Y26" s="63">
        <f t="shared" ref="Y26:Y29" si="22">IFERROR(VLOOKUP(W26,DESCRIPTIONS,9), "")</f>
        <v>1001</v>
      </c>
      <c r="Z26" s="52"/>
      <c r="AA26" s="84">
        <f t="shared" ref="AA26:AA29" si="23">SUMIF($D$54:$D$64,W26,$C$54:$C$64)</f>
        <v>0</v>
      </c>
      <c r="AB26" s="85">
        <f t="shared" ref="AB26:AB29" si="24">Z26-AA26</f>
        <v>0</v>
      </c>
    </row>
    <row r="27" spans="1:28" s="5" customFormat="1" ht="16.5" customHeight="1" thickBot="1" x14ac:dyDescent="0.3">
      <c r="A27" s="4"/>
      <c r="B27" s="40"/>
      <c r="C27" s="3"/>
      <c r="D27" s="9"/>
      <c r="E27" s="67" t="str">
        <f t="shared" si="19"/>
        <v/>
      </c>
      <c r="F27" s="25" t="e">
        <f t="shared" si="20"/>
        <v>#N/A</v>
      </c>
      <c r="G27" s="10"/>
      <c r="H27" s="22"/>
      <c r="I27" s="18" t="s">
        <v>6</v>
      </c>
      <c r="J27" s="19" t="s">
        <v>14</v>
      </c>
      <c r="K27" s="19" t="s">
        <v>12</v>
      </c>
      <c r="L27" s="20" t="s">
        <v>1</v>
      </c>
      <c r="M27" s="50" t="s">
        <v>13</v>
      </c>
      <c r="N27" s="61"/>
      <c r="O27" s="70">
        <v>52106</v>
      </c>
      <c r="P27" s="62" t="str">
        <f t="shared" si="13"/>
        <v>IA-EXCEPTIONAL EDUCATION</v>
      </c>
      <c r="Q27" s="63">
        <f t="shared" si="14"/>
        <v>1001</v>
      </c>
      <c r="R27" s="2"/>
      <c r="S27" s="64">
        <f t="shared" si="15"/>
        <v>0</v>
      </c>
      <c r="T27" s="65">
        <f t="shared" si="16"/>
        <v>0</v>
      </c>
      <c r="V27" s="61"/>
      <c r="W27" s="70">
        <v>73049</v>
      </c>
      <c r="X27" s="62" t="str">
        <f t="shared" si="21"/>
        <v>CLERK 9M-SCHOOL OFFICE</v>
      </c>
      <c r="Y27" s="63">
        <f t="shared" si="22"/>
        <v>11133</v>
      </c>
      <c r="Z27" s="52"/>
      <c r="AA27" s="84">
        <f t="shared" si="23"/>
        <v>0</v>
      </c>
      <c r="AB27" s="85">
        <f t="shared" si="24"/>
        <v>0</v>
      </c>
    </row>
    <row r="28" spans="1:28" s="5" customFormat="1" ht="16.5" customHeight="1" x14ac:dyDescent="0.25">
      <c r="A28" s="4"/>
      <c r="B28" s="40"/>
      <c r="C28" s="3"/>
      <c r="D28" s="9"/>
      <c r="E28" s="67" t="str">
        <f t="shared" si="19"/>
        <v/>
      </c>
      <c r="F28" s="25" t="e">
        <f t="shared" si="20"/>
        <v>#N/A</v>
      </c>
      <c r="G28" s="10"/>
      <c r="H28" s="4"/>
      <c r="I28" s="40"/>
      <c r="J28" s="3"/>
      <c r="K28" s="9"/>
      <c r="L28" s="67" t="str">
        <f t="shared" ref="L28:L30" si="25">IFERROR(VLOOKUP(K28,DESCRIPTIONS,3), "")</f>
        <v/>
      </c>
      <c r="M28" s="25" t="e">
        <f t="shared" ref="M28:M50" si="26">VLOOKUP(K28,DESCRIPTIONS,5)</f>
        <v>#N/A</v>
      </c>
      <c r="N28" s="66"/>
      <c r="O28" s="70">
        <v>52108</v>
      </c>
      <c r="P28" s="62" t="str">
        <f t="shared" si="13"/>
        <v>IA-EXCEPTIONAL EDUCATION</v>
      </c>
      <c r="Q28" s="63">
        <f t="shared" si="14"/>
        <v>418014</v>
      </c>
      <c r="R28" s="2"/>
      <c r="S28" s="64">
        <f t="shared" si="15"/>
        <v>0</v>
      </c>
      <c r="T28" s="65">
        <f t="shared" si="16"/>
        <v>0</v>
      </c>
      <c r="V28" s="61"/>
      <c r="W28" s="70"/>
      <c r="X28" s="62" t="str">
        <f t="shared" si="21"/>
        <v/>
      </c>
      <c r="Y28" s="63" t="str">
        <f t="shared" si="22"/>
        <v/>
      </c>
      <c r="Z28" s="52"/>
      <c r="AA28" s="84">
        <f t="shared" si="23"/>
        <v>0</v>
      </c>
      <c r="AB28" s="85">
        <f t="shared" si="24"/>
        <v>0</v>
      </c>
    </row>
    <row r="29" spans="1:28" s="5" customFormat="1" ht="16.5" customHeight="1" x14ac:dyDescent="0.25">
      <c r="A29" s="4"/>
      <c r="B29" s="40"/>
      <c r="C29" s="3"/>
      <c r="D29" s="9"/>
      <c r="E29" s="67" t="str">
        <f t="shared" si="19"/>
        <v/>
      </c>
      <c r="F29" s="25" t="e">
        <f t="shared" si="20"/>
        <v>#N/A</v>
      </c>
      <c r="G29" s="10"/>
      <c r="H29" s="4"/>
      <c r="I29" s="40"/>
      <c r="J29" s="3"/>
      <c r="K29" s="9"/>
      <c r="L29" s="67" t="str">
        <f t="shared" si="25"/>
        <v/>
      </c>
      <c r="M29" s="25" t="e">
        <f t="shared" si="26"/>
        <v>#N/A</v>
      </c>
      <c r="N29" s="66"/>
      <c r="O29" s="70">
        <v>52110</v>
      </c>
      <c r="P29" s="62" t="str">
        <f t="shared" si="13"/>
        <v>IA-EXCEPTIONAL EDUCATION</v>
      </c>
      <c r="Q29" s="63">
        <f t="shared" si="14"/>
        <v>449011</v>
      </c>
      <c r="R29" s="2"/>
      <c r="S29" s="64">
        <f t="shared" si="15"/>
        <v>0</v>
      </c>
      <c r="T29" s="65">
        <f t="shared" si="16"/>
        <v>0</v>
      </c>
      <c r="V29" s="61"/>
      <c r="W29" s="70"/>
      <c r="X29" s="62" t="str">
        <f t="shared" si="21"/>
        <v/>
      </c>
      <c r="Y29" s="63" t="str">
        <f t="shared" si="22"/>
        <v/>
      </c>
      <c r="Z29" s="52"/>
      <c r="AA29" s="84">
        <f t="shared" si="23"/>
        <v>0</v>
      </c>
      <c r="AB29" s="85">
        <f t="shared" si="24"/>
        <v>0</v>
      </c>
    </row>
    <row r="30" spans="1:28" s="5" customFormat="1" ht="16.5" customHeight="1" x14ac:dyDescent="0.25">
      <c r="A30" s="4"/>
      <c r="B30" s="40"/>
      <c r="C30" s="3"/>
      <c r="D30" s="9"/>
      <c r="E30" s="67" t="str">
        <f t="shared" si="19"/>
        <v/>
      </c>
      <c r="F30" s="25" t="e">
        <f t="shared" si="20"/>
        <v>#N/A</v>
      </c>
      <c r="G30" s="10"/>
      <c r="H30" s="4"/>
      <c r="I30" s="40"/>
      <c r="J30" s="3"/>
      <c r="K30" s="9"/>
      <c r="L30" s="67" t="str">
        <f t="shared" si="25"/>
        <v/>
      </c>
      <c r="M30" s="25" t="e">
        <f t="shared" si="26"/>
        <v>#N/A</v>
      </c>
      <c r="N30" s="66"/>
      <c r="O30" s="70">
        <v>52111</v>
      </c>
      <c r="P30" s="62" t="str">
        <f t="shared" ref="P30:P34" si="27">IFERROR(VLOOKUP(O30,DESCRIPTIONS,3), "")</f>
        <v>IA-EX ED EMH</v>
      </c>
      <c r="Q30" s="63">
        <f t="shared" ref="Q30:Q34" si="28">IFERROR(VLOOKUP(O30,DESCRIPTIONS,9), "")</f>
        <v>1001</v>
      </c>
      <c r="R30" s="2"/>
      <c r="S30" s="64">
        <f t="shared" ref="S30:S34" si="29">SUMIF($D$18:$D$49,O30,$C$18:$C$49)+SUMIF($K$28:$K$49,O30,$J$28:$J$49)</f>
        <v>0</v>
      </c>
      <c r="T30" s="65">
        <f t="shared" ref="T30:T34" si="30">R30-S30</f>
        <v>0</v>
      </c>
      <c r="V30" s="61"/>
      <c r="W30" s="70"/>
      <c r="X30" s="62" t="str">
        <f t="shared" si="11"/>
        <v/>
      </c>
      <c r="Y30" s="63" t="str">
        <f t="shared" si="12"/>
        <v/>
      </c>
      <c r="Z30" s="52"/>
      <c r="AA30" s="84">
        <f t="shared" si="17"/>
        <v>0</v>
      </c>
      <c r="AB30" s="85">
        <f t="shared" si="18"/>
        <v>0</v>
      </c>
    </row>
    <row r="31" spans="1:28" s="5" customFormat="1" ht="16.5" customHeight="1" x14ac:dyDescent="0.25">
      <c r="A31" s="4"/>
      <c r="B31" s="40"/>
      <c r="C31" s="3"/>
      <c r="D31" s="9"/>
      <c r="E31" s="67" t="str">
        <f t="shared" si="19"/>
        <v/>
      </c>
      <c r="F31" s="25" t="e">
        <f t="shared" si="20"/>
        <v>#N/A</v>
      </c>
      <c r="G31" s="10"/>
      <c r="H31" s="4"/>
      <c r="I31" s="40"/>
      <c r="J31" s="3"/>
      <c r="K31" s="9"/>
      <c r="L31" s="67" t="str">
        <f t="shared" ref="L31:L49" si="31">IFERROR(VLOOKUP(K31,DESCRIPTIONS,3), "")</f>
        <v/>
      </c>
      <c r="M31" s="25" t="e">
        <f t="shared" ref="M31:M49" si="32">VLOOKUP(K31,DESCRIPTIONS,5)</f>
        <v>#N/A</v>
      </c>
      <c r="N31" s="66"/>
      <c r="O31" s="70">
        <v>52113</v>
      </c>
      <c r="P31" s="62" t="str">
        <f t="shared" si="27"/>
        <v>IA-EX ED TMH</v>
      </c>
      <c r="Q31" s="63">
        <f t="shared" si="28"/>
        <v>1001</v>
      </c>
      <c r="R31" s="2"/>
      <c r="S31" s="64">
        <f t="shared" si="29"/>
        <v>0</v>
      </c>
      <c r="T31" s="65">
        <f t="shared" si="30"/>
        <v>0</v>
      </c>
      <c r="V31" s="61"/>
      <c r="W31" s="70"/>
      <c r="X31" s="62" t="str">
        <f t="shared" ref="X31:X36" si="33">IFERROR(VLOOKUP(W31,DESCRIPTIONS,3), "")</f>
        <v/>
      </c>
      <c r="Y31" s="63" t="str">
        <f t="shared" ref="Y31:Y36" si="34">IFERROR(VLOOKUP(W31,DESCRIPTIONS,9), "")</f>
        <v/>
      </c>
      <c r="Z31" s="52"/>
      <c r="AA31" s="84">
        <f t="shared" si="17"/>
        <v>0</v>
      </c>
      <c r="AB31" s="85">
        <f t="shared" si="18"/>
        <v>0</v>
      </c>
    </row>
    <row r="32" spans="1:28" s="5" customFormat="1" ht="16.5" customHeight="1" x14ac:dyDescent="0.25">
      <c r="A32" s="38"/>
      <c r="B32" s="40"/>
      <c r="C32" s="3"/>
      <c r="D32" s="9"/>
      <c r="E32" s="67" t="str">
        <f t="shared" si="19"/>
        <v/>
      </c>
      <c r="F32" s="25" t="e">
        <f t="shared" si="20"/>
        <v>#N/A</v>
      </c>
      <c r="G32" s="10"/>
      <c r="H32" s="4"/>
      <c r="I32" s="40"/>
      <c r="J32" s="3"/>
      <c r="K32" s="9"/>
      <c r="L32" s="67" t="str">
        <f t="shared" si="31"/>
        <v/>
      </c>
      <c r="M32" s="25" t="e">
        <f t="shared" si="32"/>
        <v>#N/A</v>
      </c>
      <c r="N32" s="66"/>
      <c r="O32" s="70">
        <v>52114</v>
      </c>
      <c r="P32" s="62" t="str">
        <f t="shared" si="27"/>
        <v>IA-EX ED TMH</v>
      </c>
      <c r="Q32" s="63">
        <f t="shared" si="28"/>
        <v>1001</v>
      </c>
      <c r="R32" s="2"/>
      <c r="S32" s="64">
        <f t="shared" si="29"/>
        <v>0</v>
      </c>
      <c r="T32" s="65">
        <f t="shared" si="30"/>
        <v>0</v>
      </c>
      <c r="V32" s="61"/>
      <c r="W32" s="70"/>
      <c r="X32" s="62" t="str">
        <f t="shared" si="33"/>
        <v/>
      </c>
      <c r="Y32" s="63" t="str">
        <f t="shared" si="34"/>
        <v/>
      </c>
      <c r="Z32" s="52"/>
      <c r="AA32" s="84">
        <f t="shared" si="17"/>
        <v>0</v>
      </c>
      <c r="AB32" s="85">
        <f t="shared" si="18"/>
        <v>0</v>
      </c>
    </row>
    <row r="33" spans="1:28" s="5" customFormat="1" ht="16.5" customHeight="1" x14ac:dyDescent="0.25">
      <c r="A33" s="38"/>
      <c r="B33" s="40"/>
      <c r="C33" s="3"/>
      <c r="D33" s="9"/>
      <c r="E33" s="67" t="str">
        <f t="shared" si="19"/>
        <v/>
      </c>
      <c r="F33" s="25" t="e">
        <f t="shared" si="20"/>
        <v>#N/A</v>
      </c>
      <c r="G33" s="10"/>
      <c r="H33" s="4"/>
      <c r="I33" s="40"/>
      <c r="J33" s="3"/>
      <c r="K33" s="9"/>
      <c r="L33" s="67" t="str">
        <f t="shared" si="31"/>
        <v/>
      </c>
      <c r="M33" s="25" t="e">
        <f t="shared" si="32"/>
        <v>#N/A</v>
      </c>
      <c r="N33" s="66"/>
      <c r="O33" s="70">
        <v>52119</v>
      </c>
      <c r="P33" s="62" t="str">
        <f t="shared" si="27"/>
        <v>IA-EX ED HEARING IMPAIRED</v>
      </c>
      <c r="Q33" s="63">
        <f t="shared" si="28"/>
        <v>1001</v>
      </c>
      <c r="R33" s="2"/>
      <c r="S33" s="64">
        <f t="shared" si="29"/>
        <v>0</v>
      </c>
      <c r="T33" s="65">
        <f t="shared" si="30"/>
        <v>0</v>
      </c>
      <c r="V33" s="61"/>
      <c r="W33" s="70"/>
      <c r="X33" s="62" t="str">
        <f t="shared" si="33"/>
        <v/>
      </c>
      <c r="Y33" s="63" t="str">
        <f t="shared" si="34"/>
        <v/>
      </c>
      <c r="Z33" s="52"/>
      <c r="AA33" s="84">
        <f t="shared" si="17"/>
        <v>0</v>
      </c>
      <c r="AB33" s="85">
        <f t="shared" si="18"/>
        <v>0</v>
      </c>
    </row>
    <row r="34" spans="1:28" s="5" customFormat="1" ht="16.5" customHeight="1" x14ac:dyDescent="0.25">
      <c r="A34" s="38"/>
      <c r="B34" s="40"/>
      <c r="C34" s="3"/>
      <c r="D34" s="9"/>
      <c r="E34" s="67" t="str">
        <f t="shared" si="19"/>
        <v/>
      </c>
      <c r="F34" s="25" t="e">
        <f t="shared" si="20"/>
        <v>#N/A</v>
      </c>
      <c r="G34" s="10"/>
      <c r="H34" s="4"/>
      <c r="I34" s="40"/>
      <c r="J34" s="3"/>
      <c r="K34" s="9"/>
      <c r="L34" s="67" t="str">
        <f t="shared" si="31"/>
        <v/>
      </c>
      <c r="M34" s="25" t="e">
        <f t="shared" si="32"/>
        <v>#N/A</v>
      </c>
      <c r="N34" s="66"/>
      <c r="O34" s="70">
        <v>52135</v>
      </c>
      <c r="P34" s="62" t="str">
        <f t="shared" si="27"/>
        <v>IA-COMMUNICATIONS</v>
      </c>
      <c r="Q34" s="63">
        <f t="shared" si="28"/>
        <v>1001</v>
      </c>
      <c r="R34" s="2"/>
      <c r="S34" s="64">
        <f t="shared" si="29"/>
        <v>0</v>
      </c>
      <c r="T34" s="65">
        <f t="shared" si="30"/>
        <v>0</v>
      </c>
      <c r="V34" s="61"/>
      <c r="W34" s="70"/>
      <c r="X34" s="62" t="str">
        <f t="shared" si="33"/>
        <v/>
      </c>
      <c r="Y34" s="63" t="str">
        <f t="shared" si="34"/>
        <v/>
      </c>
      <c r="Z34" s="52"/>
      <c r="AA34" s="84">
        <f t="shared" si="17"/>
        <v>0</v>
      </c>
      <c r="AB34" s="85">
        <f t="shared" si="18"/>
        <v>0</v>
      </c>
    </row>
    <row r="35" spans="1:28" s="5" customFormat="1" ht="16.5" customHeight="1" x14ac:dyDescent="0.25">
      <c r="A35" s="38"/>
      <c r="B35" s="40"/>
      <c r="C35" s="3"/>
      <c r="D35" s="9"/>
      <c r="E35" s="67" t="str">
        <f t="shared" si="19"/>
        <v/>
      </c>
      <c r="F35" s="25" t="e">
        <f t="shared" si="20"/>
        <v>#N/A</v>
      </c>
      <c r="G35" s="10"/>
      <c r="H35" s="4"/>
      <c r="I35" s="40"/>
      <c r="J35" s="3"/>
      <c r="K35" s="9"/>
      <c r="L35" s="67" t="str">
        <f t="shared" si="31"/>
        <v/>
      </c>
      <c r="M35" s="25" t="e">
        <f t="shared" si="32"/>
        <v>#N/A</v>
      </c>
      <c r="N35" s="66"/>
      <c r="O35" s="70">
        <v>52137</v>
      </c>
      <c r="P35" s="62" t="str">
        <f t="shared" ref="P35:P49" si="35">IFERROR(VLOOKUP(O35,DESCRIPTIONS,3), "")</f>
        <v>EDUCATIONAL INTERPRETER-A</v>
      </c>
      <c r="Q35" s="63">
        <f t="shared" ref="Q35:Q49" si="36">IFERROR(VLOOKUP(O35,DESCRIPTIONS,9), "")</f>
        <v>1001</v>
      </c>
      <c r="R35" s="2"/>
      <c r="S35" s="64">
        <f t="shared" ref="S35:S49" si="37">SUMIF($D$18:$D$49,O35,$C$18:$C$49)+SUMIF($K$28:$K$49,O35,$J$28:$J$49)</f>
        <v>0</v>
      </c>
      <c r="T35" s="65">
        <f t="shared" ref="T35:T49" si="38">R35-S35</f>
        <v>0</v>
      </c>
      <c r="V35" s="61"/>
      <c r="W35" s="70"/>
      <c r="X35" s="62" t="str">
        <f t="shared" si="33"/>
        <v/>
      </c>
      <c r="Y35" s="63" t="str">
        <f t="shared" si="34"/>
        <v/>
      </c>
      <c r="Z35" s="52"/>
      <c r="AA35" s="84">
        <f t="shared" si="17"/>
        <v>0</v>
      </c>
      <c r="AB35" s="85">
        <f t="shared" si="18"/>
        <v>0</v>
      </c>
    </row>
    <row r="36" spans="1:28" s="5" customFormat="1" ht="16.5" customHeight="1" thickBot="1" x14ac:dyDescent="0.3">
      <c r="A36" s="38"/>
      <c r="B36" s="40"/>
      <c r="C36" s="3"/>
      <c r="D36" s="9"/>
      <c r="E36" s="67" t="str">
        <f t="shared" si="19"/>
        <v/>
      </c>
      <c r="F36" s="25" t="e">
        <f t="shared" si="20"/>
        <v>#N/A</v>
      </c>
      <c r="G36" s="10"/>
      <c r="H36" s="4"/>
      <c r="I36" s="40"/>
      <c r="J36" s="3"/>
      <c r="K36" s="9"/>
      <c r="L36" s="67" t="str">
        <f t="shared" si="31"/>
        <v/>
      </c>
      <c r="M36" s="25" t="e">
        <f t="shared" si="32"/>
        <v>#N/A</v>
      </c>
      <c r="N36" s="163"/>
      <c r="O36" s="158">
        <v>52153</v>
      </c>
      <c r="P36" s="159" t="str">
        <f t="shared" si="35"/>
        <v>PERSONAL CARE ASSISTANT E</v>
      </c>
      <c r="Q36" s="160">
        <f t="shared" si="36"/>
        <v>418014</v>
      </c>
      <c r="R36" s="2"/>
      <c r="S36" s="161">
        <f t="shared" si="37"/>
        <v>0</v>
      </c>
      <c r="T36" s="162">
        <f t="shared" si="38"/>
        <v>0</v>
      </c>
      <c r="V36" s="92"/>
      <c r="W36" s="70"/>
      <c r="X36" s="62" t="str">
        <f t="shared" si="33"/>
        <v/>
      </c>
      <c r="Y36" s="63" t="str">
        <f t="shared" si="34"/>
        <v/>
      </c>
      <c r="Z36" s="52"/>
      <c r="AA36" s="84">
        <f t="shared" si="17"/>
        <v>0</v>
      </c>
      <c r="AB36" s="85">
        <f t="shared" si="18"/>
        <v>0</v>
      </c>
    </row>
    <row r="37" spans="1:28" s="5" customFormat="1" ht="16.5" customHeight="1" thickBot="1" x14ac:dyDescent="0.25">
      <c r="A37" s="38"/>
      <c r="B37" s="40"/>
      <c r="C37" s="3"/>
      <c r="D37" s="9"/>
      <c r="E37" s="67" t="str">
        <f t="shared" si="19"/>
        <v/>
      </c>
      <c r="F37" s="25" t="e">
        <f t="shared" si="20"/>
        <v>#N/A</v>
      </c>
      <c r="G37" s="10"/>
      <c r="H37" s="4"/>
      <c r="I37" s="40"/>
      <c r="J37" s="3"/>
      <c r="K37" s="9"/>
      <c r="L37" s="67" t="str">
        <f t="shared" si="31"/>
        <v/>
      </c>
      <c r="M37" s="25" t="e">
        <f t="shared" si="32"/>
        <v>#N/A</v>
      </c>
      <c r="N37" s="66"/>
      <c r="O37" s="70">
        <v>55102</v>
      </c>
      <c r="P37" s="62" t="str">
        <f t="shared" si="35"/>
        <v>APPLIED TECHNOLOGY-VPK AS</v>
      </c>
      <c r="Q37" s="63">
        <f t="shared" si="36"/>
        <v>517</v>
      </c>
      <c r="R37" s="2"/>
      <c r="S37" s="64">
        <f t="shared" si="37"/>
        <v>0</v>
      </c>
      <c r="T37" s="65">
        <f t="shared" si="38"/>
        <v>0</v>
      </c>
      <c r="V37" s="87"/>
      <c r="W37" s="83"/>
      <c r="X37" s="86"/>
      <c r="Y37" s="34" t="s">
        <v>7</v>
      </c>
      <c r="Z37" s="35">
        <f>SUM(Z16:Z36)</f>
        <v>0</v>
      </c>
      <c r="AA37" s="35">
        <f>SUM(AA16:AA36)</f>
        <v>0</v>
      </c>
      <c r="AB37" s="36">
        <f>Z37-AA37</f>
        <v>0</v>
      </c>
    </row>
    <row r="38" spans="1:28" s="5" customFormat="1" ht="16.5" customHeight="1" thickBot="1" x14ac:dyDescent="0.3">
      <c r="A38" s="38"/>
      <c r="B38" s="40"/>
      <c r="C38" s="3"/>
      <c r="D38" s="9"/>
      <c r="E38" s="67" t="str">
        <f t="shared" si="19"/>
        <v/>
      </c>
      <c r="F38" s="25" t="e">
        <f t="shared" si="20"/>
        <v>#N/A</v>
      </c>
      <c r="G38" s="10"/>
      <c r="H38" s="4"/>
      <c r="I38" s="40"/>
      <c r="J38" s="3"/>
      <c r="K38" s="9"/>
      <c r="L38" s="67" t="str">
        <f t="shared" si="31"/>
        <v/>
      </c>
      <c r="M38" s="25" t="e">
        <f t="shared" si="32"/>
        <v>#N/A</v>
      </c>
      <c r="N38" s="163"/>
      <c r="O38" s="158">
        <v>55104</v>
      </c>
      <c r="P38" s="159" t="str">
        <f t="shared" si="35"/>
        <v>IA-PREK/VPK HEADSTART</v>
      </c>
      <c r="Q38" s="160">
        <f t="shared" si="36"/>
        <v>418096</v>
      </c>
      <c r="R38" s="2"/>
      <c r="S38" s="161">
        <f t="shared" si="37"/>
        <v>0</v>
      </c>
      <c r="T38" s="162">
        <f t="shared" si="38"/>
        <v>0</v>
      </c>
    </row>
    <row r="39" spans="1:28" s="5" customFormat="1" ht="16.5" customHeight="1" thickBot="1" x14ac:dyDescent="0.3">
      <c r="A39" s="4"/>
      <c r="B39" s="40"/>
      <c r="C39" s="3"/>
      <c r="D39" s="9"/>
      <c r="E39" s="67" t="str">
        <f t="shared" si="19"/>
        <v/>
      </c>
      <c r="F39" s="25" t="e">
        <f t="shared" si="20"/>
        <v>#N/A</v>
      </c>
      <c r="G39" s="10"/>
      <c r="H39" s="4"/>
      <c r="I39" s="40"/>
      <c r="J39" s="3"/>
      <c r="K39" s="9"/>
      <c r="L39" s="67" t="str">
        <f t="shared" si="31"/>
        <v/>
      </c>
      <c r="M39" s="25" t="e">
        <f t="shared" si="32"/>
        <v>#N/A</v>
      </c>
      <c r="N39" s="66"/>
      <c r="O39" s="70">
        <v>55112</v>
      </c>
      <c r="P39" s="62" t="str">
        <f t="shared" si="35"/>
        <v>APPLIED TECHNOLOGY-VPK AS</v>
      </c>
      <c r="Q39" s="63">
        <f t="shared" si="36"/>
        <v>517</v>
      </c>
      <c r="R39" s="2"/>
      <c r="S39" s="64">
        <f t="shared" si="37"/>
        <v>0</v>
      </c>
      <c r="T39" s="65">
        <f t="shared" si="38"/>
        <v>0</v>
      </c>
      <c r="V39" s="186" t="s">
        <v>1073</v>
      </c>
      <c r="W39" s="187"/>
      <c r="X39" s="187"/>
      <c r="Y39" s="187"/>
      <c r="Z39" s="187"/>
      <c r="AA39" s="187"/>
      <c r="AB39" s="188"/>
    </row>
    <row r="40" spans="1:28" s="5" customFormat="1" ht="16.5" customHeight="1" thickBot="1" x14ac:dyDescent="0.3">
      <c r="A40" s="4"/>
      <c r="B40" s="40"/>
      <c r="C40" s="3"/>
      <c r="D40" s="9"/>
      <c r="E40" s="67" t="str">
        <f t="shared" si="19"/>
        <v/>
      </c>
      <c r="F40" s="25" t="e">
        <f t="shared" si="20"/>
        <v>#N/A</v>
      </c>
      <c r="G40" s="10"/>
      <c r="H40" s="4"/>
      <c r="I40" s="40"/>
      <c r="J40" s="3"/>
      <c r="K40" s="9"/>
      <c r="L40" s="67" t="str">
        <f t="shared" si="31"/>
        <v/>
      </c>
      <c r="M40" s="25" t="e">
        <f t="shared" si="32"/>
        <v>#N/A</v>
      </c>
      <c r="N40" s="66"/>
      <c r="O40" s="70">
        <v>61570</v>
      </c>
      <c r="P40" s="62" t="str">
        <f t="shared" si="35"/>
        <v>PARENT/GUARDIAN LIAISON A</v>
      </c>
      <c r="Q40" s="63">
        <f t="shared" si="36"/>
        <v>449013</v>
      </c>
      <c r="R40" s="2"/>
      <c r="S40" s="64">
        <f t="shared" si="37"/>
        <v>0</v>
      </c>
      <c r="T40" s="65">
        <f t="shared" si="38"/>
        <v>0</v>
      </c>
      <c r="V40" s="23"/>
      <c r="W40" s="19" t="s">
        <v>12</v>
      </c>
      <c r="X40" s="19" t="s">
        <v>1</v>
      </c>
      <c r="Y40" s="19" t="s">
        <v>16</v>
      </c>
      <c r="Z40" s="19" t="s">
        <v>14</v>
      </c>
      <c r="AA40" s="19" t="s">
        <v>17</v>
      </c>
      <c r="AB40" s="20" t="s">
        <v>18</v>
      </c>
    </row>
    <row r="41" spans="1:28" s="5" customFormat="1" ht="16.5" customHeight="1" x14ac:dyDescent="0.2">
      <c r="A41" s="4"/>
      <c r="B41" s="40"/>
      <c r="C41" s="3"/>
      <c r="D41" s="9"/>
      <c r="E41" s="67" t="str">
        <f t="shared" si="19"/>
        <v/>
      </c>
      <c r="F41" s="25" t="e">
        <f t="shared" si="20"/>
        <v>#N/A</v>
      </c>
      <c r="G41" s="10"/>
      <c r="H41" s="4"/>
      <c r="I41" s="40"/>
      <c r="J41" s="3"/>
      <c r="K41" s="9"/>
      <c r="L41" s="67" t="str">
        <f t="shared" si="31"/>
        <v/>
      </c>
      <c r="M41" s="25" t="e">
        <f t="shared" si="32"/>
        <v>#N/A</v>
      </c>
      <c r="N41" s="66"/>
      <c r="O41" s="70">
        <v>79050</v>
      </c>
      <c r="P41" s="62" t="str">
        <f t="shared" si="35"/>
        <v>CAMPUS MONITOR 9M</v>
      </c>
      <c r="Q41" s="63">
        <f t="shared" si="36"/>
        <v>1001</v>
      </c>
      <c r="R41" s="2"/>
      <c r="S41" s="64">
        <f t="shared" si="37"/>
        <v>0</v>
      </c>
      <c r="T41" s="65">
        <f t="shared" si="38"/>
        <v>0</v>
      </c>
      <c r="U41" s="33"/>
      <c r="V41" s="90"/>
      <c r="W41" s="70">
        <v>79095</v>
      </c>
      <c r="X41" s="62" t="str">
        <f t="shared" ref="X41:X49" si="39">IFERROR(VLOOKUP(W41,DESCRIPTIONS,3), "")</f>
        <v>THEATRE MGR</v>
      </c>
      <c r="Y41" s="63">
        <f t="shared" ref="Y41:Y49" si="40">IFERROR(VLOOKUP(W41,DESCRIPTIONS,9), "")</f>
        <v>1248</v>
      </c>
      <c r="Z41" s="2"/>
      <c r="AA41" s="64">
        <f>SUMIF($K$54:$K$64,W41,$J$54:$J$64)</f>
        <v>0</v>
      </c>
      <c r="AB41" s="65">
        <f>Z41-AA41</f>
        <v>0</v>
      </c>
    </row>
    <row r="42" spans="1:28" ht="16.5" customHeight="1" x14ac:dyDescent="0.2">
      <c r="A42" s="4"/>
      <c r="B42" s="40"/>
      <c r="C42" s="3"/>
      <c r="D42" s="9"/>
      <c r="E42" s="67" t="str">
        <f t="shared" si="19"/>
        <v/>
      </c>
      <c r="F42" s="25" t="e">
        <f t="shared" si="20"/>
        <v>#N/A</v>
      </c>
      <c r="G42" s="10"/>
      <c r="H42" s="4"/>
      <c r="I42" s="40"/>
      <c r="J42" s="3"/>
      <c r="K42" s="9"/>
      <c r="L42" s="67" t="str">
        <f t="shared" si="31"/>
        <v/>
      </c>
      <c r="M42" s="25" t="e">
        <f t="shared" si="32"/>
        <v>#N/A</v>
      </c>
      <c r="N42" s="66"/>
      <c r="O42" s="70">
        <v>79051</v>
      </c>
      <c r="P42" s="62" t="str">
        <f t="shared" si="35"/>
        <v>CAMPUS MONITOR 9M</v>
      </c>
      <c r="Q42" s="63">
        <f t="shared" si="36"/>
        <v>1200</v>
      </c>
      <c r="R42" s="2"/>
      <c r="S42" s="64">
        <f t="shared" si="37"/>
        <v>0</v>
      </c>
      <c r="T42" s="65">
        <f t="shared" si="38"/>
        <v>0</v>
      </c>
      <c r="U42" s="5"/>
      <c r="V42" s="90"/>
      <c r="W42" s="70"/>
      <c r="X42" s="62" t="str">
        <f t="shared" si="39"/>
        <v/>
      </c>
      <c r="Y42" s="63" t="str">
        <f t="shared" si="40"/>
        <v/>
      </c>
      <c r="Z42" s="2"/>
      <c r="AA42" s="64">
        <f t="shared" ref="AA42:AA49" si="41">SUMIF($K$54:$K$64,W42,$J$54:$J$64)</f>
        <v>0</v>
      </c>
      <c r="AB42" s="65">
        <f t="shared" ref="AB42:AB49" si="42">Z42-AA42</f>
        <v>0</v>
      </c>
    </row>
    <row r="43" spans="1:28" ht="16.5" customHeight="1" x14ac:dyDescent="0.2">
      <c r="A43" s="4"/>
      <c r="B43" s="40"/>
      <c r="C43" s="3"/>
      <c r="D43" s="9"/>
      <c r="E43" s="67" t="str">
        <f t="shared" si="19"/>
        <v/>
      </c>
      <c r="F43" s="25" t="e">
        <f t="shared" si="20"/>
        <v>#N/A</v>
      </c>
      <c r="G43" s="10"/>
      <c r="H43" s="4"/>
      <c r="I43" s="40"/>
      <c r="J43" s="3"/>
      <c r="K43" s="9"/>
      <c r="L43" s="67" t="str">
        <f t="shared" si="31"/>
        <v/>
      </c>
      <c r="M43" s="25" t="e">
        <f t="shared" si="32"/>
        <v>#N/A</v>
      </c>
      <c r="N43" s="66"/>
      <c r="O43" s="70"/>
      <c r="P43" s="62" t="str">
        <f t="shared" si="35"/>
        <v/>
      </c>
      <c r="Q43" s="63" t="str">
        <f t="shared" si="36"/>
        <v/>
      </c>
      <c r="R43" s="2"/>
      <c r="S43" s="64">
        <f t="shared" si="37"/>
        <v>0</v>
      </c>
      <c r="T43" s="65">
        <f t="shared" si="38"/>
        <v>0</v>
      </c>
      <c r="U43" s="5"/>
      <c r="V43" s="90"/>
      <c r="W43" s="70"/>
      <c r="X43" s="62" t="str">
        <f t="shared" si="39"/>
        <v/>
      </c>
      <c r="Y43" s="63" t="str">
        <f t="shared" si="40"/>
        <v/>
      </c>
      <c r="Z43" s="2"/>
      <c r="AA43" s="64">
        <f t="shared" si="41"/>
        <v>0</v>
      </c>
      <c r="AB43" s="65">
        <f>Z43-AA43</f>
        <v>0</v>
      </c>
    </row>
    <row r="44" spans="1:28" ht="16.5" customHeight="1" x14ac:dyDescent="0.2">
      <c r="A44" s="4"/>
      <c r="B44" s="40"/>
      <c r="C44" s="3"/>
      <c r="D44" s="9"/>
      <c r="E44" s="67" t="str">
        <f t="shared" si="19"/>
        <v/>
      </c>
      <c r="F44" s="25" t="e">
        <f t="shared" si="20"/>
        <v>#N/A</v>
      </c>
      <c r="G44" s="10"/>
      <c r="H44" s="4"/>
      <c r="I44" s="40"/>
      <c r="J44" s="3"/>
      <c r="K44" s="9"/>
      <c r="L44" s="67" t="str">
        <f t="shared" si="31"/>
        <v/>
      </c>
      <c r="M44" s="25" t="e">
        <f t="shared" si="32"/>
        <v>#N/A</v>
      </c>
      <c r="N44" s="66"/>
      <c r="O44" s="70"/>
      <c r="P44" s="62" t="str">
        <f t="shared" si="35"/>
        <v/>
      </c>
      <c r="Q44" s="63" t="str">
        <f t="shared" si="36"/>
        <v/>
      </c>
      <c r="R44" s="2"/>
      <c r="S44" s="64">
        <f t="shared" si="37"/>
        <v>0</v>
      </c>
      <c r="T44" s="65">
        <f t="shared" si="38"/>
        <v>0</v>
      </c>
      <c r="U44" s="33"/>
      <c r="V44" s="90"/>
      <c r="W44" s="70"/>
      <c r="X44" s="62" t="str">
        <f t="shared" si="39"/>
        <v/>
      </c>
      <c r="Y44" s="63" t="str">
        <f t="shared" si="40"/>
        <v/>
      </c>
      <c r="Z44" s="2"/>
      <c r="AA44" s="64">
        <f t="shared" si="41"/>
        <v>0</v>
      </c>
      <c r="AB44" s="65">
        <f t="shared" si="42"/>
        <v>0</v>
      </c>
    </row>
    <row r="45" spans="1:28" ht="16.5" customHeight="1" x14ac:dyDescent="0.2">
      <c r="A45" s="4"/>
      <c r="B45" s="40"/>
      <c r="C45" s="3"/>
      <c r="D45" s="9"/>
      <c r="E45" s="67" t="str">
        <f t="shared" si="19"/>
        <v/>
      </c>
      <c r="F45" s="25" t="e">
        <f t="shared" si="20"/>
        <v>#N/A</v>
      </c>
      <c r="G45" s="10"/>
      <c r="H45" s="4"/>
      <c r="I45" s="40"/>
      <c r="J45" s="3"/>
      <c r="K45" s="9"/>
      <c r="L45" s="67" t="str">
        <f t="shared" si="31"/>
        <v/>
      </c>
      <c r="M45" s="25" t="e">
        <f t="shared" si="32"/>
        <v>#N/A</v>
      </c>
      <c r="N45" s="61"/>
      <c r="O45" s="70"/>
      <c r="P45" s="62" t="str">
        <f t="shared" si="35"/>
        <v/>
      </c>
      <c r="Q45" s="63" t="str">
        <f t="shared" si="36"/>
        <v/>
      </c>
      <c r="R45" s="2"/>
      <c r="S45" s="64">
        <f t="shared" si="37"/>
        <v>0</v>
      </c>
      <c r="T45" s="65">
        <f t="shared" si="38"/>
        <v>0</v>
      </c>
      <c r="U45" s="33"/>
      <c r="V45" s="90"/>
      <c r="W45" s="70"/>
      <c r="X45" s="62" t="str">
        <f t="shared" si="39"/>
        <v/>
      </c>
      <c r="Y45" s="63" t="str">
        <f t="shared" si="40"/>
        <v/>
      </c>
      <c r="Z45" s="2"/>
      <c r="AA45" s="64">
        <f t="shared" si="41"/>
        <v>0</v>
      </c>
      <c r="AB45" s="65">
        <f t="shared" si="42"/>
        <v>0</v>
      </c>
    </row>
    <row r="46" spans="1:28" ht="16.5" customHeight="1" x14ac:dyDescent="0.2">
      <c r="A46" s="4"/>
      <c r="B46" s="40"/>
      <c r="C46" s="3"/>
      <c r="D46" s="9"/>
      <c r="E46" s="67" t="str">
        <f t="shared" si="19"/>
        <v/>
      </c>
      <c r="F46" s="25" t="e">
        <f t="shared" si="20"/>
        <v>#N/A</v>
      </c>
      <c r="G46" s="10"/>
      <c r="H46" s="4"/>
      <c r="I46" s="40"/>
      <c r="J46" s="3"/>
      <c r="K46" s="9"/>
      <c r="L46" s="67" t="str">
        <f t="shared" si="31"/>
        <v/>
      </c>
      <c r="M46" s="25" t="e">
        <f t="shared" si="32"/>
        <v>#N/A</v>
      </c>
      <c r="N46" s="61"/>
      <c r="O46" s="70"/>
      <c r="P46" s="62" t="str">
        <f t="shared" si="35"/>
        <v/>
      </c>
      <c r="Q46" s="63" t="str">
        <f t="shared" si="36"/>
        <v/>
      </c>
      <c r="R46" s="2"/>
      <c r="S46" s="64">
        <f t="shared" si="37"/>
        <v>0</v>
      </c>
      <c r="T46" s="65">
        <f t="shared" si="38"/>
        <v>0</v>
      </c>
      <c r="U46" s="33"/>
      <c r="V46" s="90"/>
      <c r="W46" s="70"/>
      <c r="X46" s="62" t="str">
        <f t="shared" si="39"/>
        <v/>
      </c>
      <c r="Y46" s="63" t="str">
        <f t="shared" si="40"/>
        <v/>
      </c>
      <c r="Z46" s="2"/>
      <c r="AA46" s="64">
        <f t="shared" si="41"/>
        <v>0</v>
      </c>
      <c r="AB46" s="65">
        <f t="shared" si="42"/>
        <v>0</v>
      </c>
    </row>
    <row r="47" spans="1:28" ht="16.5" customHeight="1" x14ac:dyDescent="0.2">
      <c r="A47" s="4"/>
      <c r="B47" s="40"/>
      <c r="C47" s="3"/>
      <c r="D47" s="9"/>
      <c r="E47" s="67" t="str">
        <f t="shared" si="19"/>
        <v/>
      </c>
      <c r="F47" s="25" t="e">
        <f t="shared" si="20"/>
        <v>#N/A</v>
      </c>
      <c r="G47" s="10"/>
      <c r="H47" s="4"/>
      <c r="I47" s="40"/>
      <c r="J47" s="3"/>
      <c r="K47" s="9"/>
      <c r="L47" s="67" t="str">
        <f t="shared" si="31"/>
        <v/>
      </c>
      <c r="M47" s="25" t="e">
        <f t="shared" si="32"/>
        <v>#N/A</v>
      </c>
      <c r="N47" s="61"/>
      <c r="O47" s="70"/>
      <c r="P47" s="62" t="str">
        <f t="shared" si="35"/>
        <v/>
      </c>
      <c r="Q47" s="63" t="str">
        <f t="shared" si="36"/>
        <v/>
      </c>
      <c r="R47" s="2"/>
      <c r="S47" s="64">
        <f t="shared" si="37"/>
        <v>0</v>
      </c>
      <c r="T47" s="65">
        <f t="shared" si="38"/>
        <v>0</v>
      </c>
      <c r="U47" s="33"/>
      <c r="V47" s="90"/>
      <c r="W47" s="70"/>
      <c r="X47" s="62" t="str">
        <f t="shared" si="39"/>
        <v/>
      </c>
      <c r="Y47" s="63" t="str">
        <f t="shared" si="40"/>
        <v/>
      </c>
      <c r="Z47" s="2"/>
      <c r="AA47" s="64">
        <f t="shared" si="41"/>
        <v>0</v>
      </c>
      <c r="AB47" s="65">
        <f t="shared" si="42"/>
        <v>0</v>
      </c>
    </row>
    <row r="48" spans="1:28" ht="16.5" customHeight="1" x14ac:dyDescent="0.2">
      <c r="A48" s="4"/>
      <c r="B48" s="40"/>
      <c r="C48" s="3"/>
      <c r="D48" s="9"/>
      <c r="E48" s="67" t="str">
        <f t="shared" si="19"/>
        <v/>
      </c>
      <c r="F48" s="25" t="e">
        <f t="shared" si="20"/>
        <v>#N/A</v>
      </c>
      <c r="G48" s="21"/>
      <c r="H48" s="4"/>
      <c r="I48" s="40"/>
      <c r="J48" s="3"/>
      <c r="K48" s="9"/>
      <c r="L48" s="67" t="str">
        <f t="shared" si="31"/>
        <v/>
      </c>
      <c r="M48" s="25" t="e">
        <f t="shared" si="32"/>
        <v>#N/A</v>
      </c>
      <c r="N48" s="61"/>
      <c r="O48" s="70"/>
      <c r="P48" s="62" t="str">
        <f t="shared" si="35"/>
        <v/>
      </c>
      <c r="Q48" s="63" t="str">
        <f t="shared" si="36"/>
        <v/>
      </c>
      <c r="R48" s="2"/>
      <c r="S48" s="64">
        <f t="shared" si="37"/>
        <v>0</v>
      </c>
      <c r="T48" s="65">
        <f t="shared" si="38"/>
        <v>0</v>
      </c>
      <c r="V48" s="90"/>
      <c r="W48" s="70"/>
      <c r="X48" s="62" t="str">
        <f t="shared" si="39"/>
        <v/>
      </c>
      <c r="Y48" s="63" t="str">
        <f t="shared" si="40"/>
        <v/>
      </c>
      <c r="Z48" s="2"/>
      <c r="AA48" s="64">
        <f t="shared" si="41"/>
        <v>0</v>
      </c>
      <c r="AB48" s="65">
        <f t="shared" si="42"/>
        <v>0</v>
      </c>
    </row>
    <row r="49" spans="1:28" ht="16.5" customHeight="1" thickBot="1" x14ac:dyDescent="0.25">
      <c r="A49" s="4"/>
      <c r="B49" s="40"/>
      <c r="C49" s="3"/>
      <c r="D49" s="9"/>
      <c r="E49" s="67" t="str">
        <f t="shared" si="19"/>
        <v/>
      </c>
      <c r="F49" s="25" t="e">
        <f t="shared" si="20"/>
        <v>#N/A</v>
      </c>
      <c r="G49" s="33"/>
      <c r="H49" s="4"/>
      <c r="I49" s="40"/>
      <c r="J49" s="3"/>
      <c r="K49" s="9"/>
      <c r="L49" s="67" t="str">
        <f t="shared" si="31"/>
        <v/>
      </c>
      <c r="M49" s="25" t="e">
        <f t="shared" si="32"/>
        <v>#N/A</v>
      </c>
      <c r="N49" s="61"/>
      <c r="O49" s="70"/>
      <c r="P49" s="62" t="str">
        <f t="shared" si="35"/>
        <v/>
      </c>
      <c r="Q49" s="63" t="str">
        <f t="shared" si="36"/>
        <v/>
      </c>
      <c r="R49" s="2"/>
      <c r="S49" s="64">
        <f t="shared" si="37"/>
        <v>0</v>
      </c>
      <c r="T49" s="65">
        <f t="shared" si="38"/>
        <v>0</v>
      </c>
      <c r="U49" s="33"/>
      <c r="V49" s="90"/>
      <c r="W49" s="96"/>
      <c r="X49" s="62" t="str">
        <f t="shared" si="39"/>
        <v/>
      </c>
      <c r="Y49" s="63" t="str">
        <f t="shared" si="40"/>
        <v/>
      </c>
      <c r="Z49" s="12"/>
      <c r="AA49" s="64">
        <f t="shared" si="41"/>
        <v>0</v>
      </c>
      <c r="AB49" s="65">
        <f t="shared" si="42"/>
        <v>0</v>
      </c>
    </row>
    <row r="50" spans="1:28" ht="16.5" customHeight="1" thickBot="1" x14ac:dyDescent="0.25">
      <c r="A50" s="41"/>
      <c r="B50" s="42" t="s">
        <v>7</v>
      </c>
      <c r="C50" s="51">
        <f>SUM(C18:C49)</f>
        <v>0</v>
      </c>
      <c r="D50" s="26"/>
      <c r="E50" s="80"/>
      <c r="F50" s="47" t="e">
        <f t="shared" si="20"/>
        <v>#N/A</v>
      </c>
      <c r="G50" s="10"/>
      <c r="H50" s="41"/>
      <c r="I50" s="42" t="s">
        <v>7</v>
      </c>
      <c r="J50" s="51">
        <f>SUM(J28:J49)</f>
        <v>0</v>
      </c>
      <c r="K50" s="26"/>
      <c r="L50" s="80"/>
      <c r="M50" s="47" t="e">
        <f t="shared" si="26"/>
        <v>#N/A</v>
      </c>
      <c r="N50" s="68"/>
      <c r="O50" s="89"/>
      <c r="P50" s="69"/>
      <c r="Q50" s="27" t="s">
        <v>7</v>
      </c>
      <c r="R50" s="28">
        <f>SUM(R16:R49)</f>
        <v>0</v>
      </c>
      <c r="S50" s="28">
        <f>SUM(S16:S49)</f>
        <v>0</v>
      </c>
      <c r="T50" s="29">
        <f>R50-S50</f>
        <v>0</v>
      </c>
      <c r="V50" s="87"/>
      <c r="W50" s="91"/>
      <c r="X50" s="86"/>
      <c r="Y50" s="34" t="s">
        <v>7</v>
      </c>
      <c r="Z50" s="35">
        <f>SUM(Z41:Z49)</f>
        <v>0</v>
      </c>
      <c r="AA50" s="35">
        <f>SUM(AA41:AA49)</f>
        <v>0</v>
      </c>
      <c r="AB50" s="36">
        <f>Z50-AA50</f>
        <v>0</v>
      </c>
    </row>
    <row r="51" spans="1:28" ht="16.5" customHeight="1" thickBot="1" x14ac:dyDescent="0.3">
      <c r="G51" s="33"/>
      <c r="H51" s="5"/>
      <c r="I51" s="5"/>
      <c r="J51" s="5"/>
      <c r="K51" s="5"/>
      <c r="L51" s="5"/>
      <c r="M51" s="5"/>
    </row>
    <row r="52" spans="1:28" ht="16.5" customHeight="1" thickBot="1" x14ac:dyDescent="0.3">
      <c r="A52" s="186" t="s">
        <v>31</v>
      </c>
      <c r="B52" s="187"/>
      <c r="C52" s="187"/>
      <c r="D52" s="187"/>
      <c r="E52" s="188"/>
      <c r="F52" s="45"/>
      <c r="G52" s="33"/>
      <c r="H52" s="186" t="s">
        <v>1074</v>
      </c>
      <c r="I52" s="187"/>
      <c r="J52" s="187"/>
      <c r="K52" s="187"/>
      <c r="L52" s="188"/>
      <c r="M52" s="45"/>
      <c r="N52" s="186" t="s">
        <v>32</v>
      </c>
      <c r="O52" s="187"/>
      <c r="P52" s="187"/>
      <c r="Q52" s="187"/>
      <c r="R52" s="187"/>
      <c r="S52" s="187"/>
      <c r="T52" s="188"/>
      <c r="V52" s="186" t="s">
        <v>829</v>
      </c>
      <c r="W52" s="187"/>
      <c r="X52" s="187"/>
      <c r="Y52" s="187"/>
      <c r="Z52" s="187"/>
      <c r="AA52" s="187"/>
      <c r="AB52" s="188"/>
    </row>
    <row r="53" spans="1:28" ht="16.5" customHeight="1" thickBot="1" x14ac:dyDescent="0.3">
      <c r="A53" s="17"/>
      <c r="B53" s="18" t="s">
        <v>6</v>
      </c>
      <c r="C53" s="19" t="s">
        <v>14</v>
      </c>
      <c r="D53" s="19" t="s">
        <v>12</v>
      </c>
      <c r="E53" s="20" t="s">
        <v>1</v>
      </c>
      <c r="F53" s="31" t="s">
        <v>13</v>
      </c>
      <c r="G53" s="10"/>
      <c r="H53" s="17"/>
      <c r="I53" s="18" t="s">
        <v>6</v>
      </c>
      <c r="J53" s="19" t="s">
        <v>14</v>
      </c>
      <c r="K53" s="19" t="s">
        <v>12</v>
      </c>
      <c r="L53" s="20" t="s">
        <v>1</v>
      </c>
      <c r="M53" s="46" t="s">
        <v>13</v>
      </c>
      <c r="N53" s="23"/>
      <c r="O53" s="19" t="s">
        <v>12</v>
      </c>
      <c r="P53" s="19" t="s">
        <v>1</v>
      </c>
      <c r="Q53" s="19" t="s">
        <v>16</v>
      </c>
      <c r="R53" s="19" t="s">
        <v>14</v>
      </c>
      <c r="S53" s="19" t="s">
        <v>17</v>
      </c>
      <c r="T53" s="20" t="s">
        <v>18</v>
      </c>
      <c r="V53" s="238" t="s">
        <v>830</v>
      </c>
      <c r="W53" s="239"/>
      <c r="X53" s="239"/>
      <c r="Y53" s="239" t="s">
        <v>23</v>
      </c>
      <c r="Z53" s="239"/>
      <c r="AA53" s="239" t="s">
        <v>121</v>
      </c>
      <c r="AB53" s="240"/>
    </row>
    <row r="54" spans="1:28" ht="16.5" customHeight="1" x14ac:dyDescent="0.25">
      <c r="A54" s="7"/>
      <c r="B54" s="123"/>
      <c r="C54" s="8"/>
      <c r="D54" s="82">
        <v>62039</v>
      </c>
      <c r="E54" s="67" t="str">
        <f t="shared" ref="E54:E64" si="43">IFERROR(VLOOKUP(D54,DESCRIPTIONS,3), "")</f>
        <v>MEDIA ASSISTANT 9M</v>
      </c>
      <c r="F54" s="25">
        <f t="shared" ref="F54:F64" si="44">VLOOKUP(D54,DESCRIPTIONS,5)</f>
        <v>75</v>
      </c>
      <c r="G54" s="10"/>
      <c r="H54" s="38"/>
      <c r="I54" s="97"/>
      <c r="J54" s="3"/>
      <c r="K54" s="9"/>
      <c r="L54" s="67" t="str">
        <f t="shared" ref="L54:L64" si="45">IFERROR(VLOOKUP(K54,DESCRIPTIONS,3), "")</f>
        <v/>
      </c>
      <c r="M54" s="25" t="e">
        <f t="shared" ref="M54:M65" si="46">VLOOKUP(K54,DESCRIPTIONS,5)</f>
        <v>#N/A</v>
      </c>
      <c r="N54" s="61"/>
      <c r="O54" s="70">
        <v>76020</v>
      </c>
      <c r="P54" s="62" t="str">
        <f>IFERROR(VLOOKUP(O54,DESCRIPTIONS,3), "")</f>
        <v>CAFE MANAGER</v>
      </c>
      <c r="Q54" s="63">
        <f>IFERROR(VLOOKUP(O54,DESCRIPTIONS,9), "")</f>
        <v>1001</v>
      </c>
      <c r="R54" s="2"/>
      <c r="S54" s="64">
        <f>SUMIF($D$69:$D$99,O54,$C$69:$C$99)</f>
        <v>0</v>
      </c>
      <c r="T54" s="65">
        <f>R54-S54</f>
        <v>0</v>
      </c>
      <c r="V54" s="194"/>
      <c r="W54" s="195"/>
      <c r="X54" s="195"/>
      <c r="Y54" s="231"/>
      <c r="Z54" s="231"/>
      <c r="AA54" s="232"/>
      <c r="AB54" s="233"/>
    </row>
    <row r="55" spans="1:28" ht="16.5" customHeight="1" x14ac:dyDescent="0.25">
      <c r="A55" s="4"/>
      <c r="B55" s="40"/>
      <c r="C55" s="3"/>
      <c r="D55" s="70">
        <v>73030</v>
      </c>
      <c r="E55" s="67" t="str">
        <f t="shared" si="43"/>
        <v>SCHOOL SECRETARY 12M  730</v>
      </c>
      <c r="F55" s="25">
        <f t="shared" si="44"/>
        <v>75</v>
      </c>
      <c r="G55" s="10"/>
      <c r="H55" s="38"/>
      <c r="I55" s="97"/>
      <c r="J55" s="3"/>
      <c r="K55" s="9"/>
      <c r="L55" s="67" t="str">
        <f t="shared" si="45"/>
        <v/>
      </c>
      <c r="M55" s="25" t="e">
        <f t="shared" si="46"/>
        <v>#N/A</v>
      </c>
      <c r="N55" s="61"/>
      <c r="O55" s="70">
        <v>76024</v>
      </c>
      <c r="P55" s="62" t="str">
        <f>IFERROR(VLOOKUP(O55,DESCRIPTIONS,3), "")</f>
        <v>CAFE</v>
      </c>
      <c r="Q55" s="63">
        <f>IFERROR(VLOOKUP(O55,DESCRIPTIONS,9), "")</f>
        <v>1001</v>
      </c>
      <c r="R55" s="2"/>
      <c r="S55" s="64">
        <f>SUMIF($D$69:$D$99,O55,$C$69:$C$99)</f>
        <v>0</v>
      </c>
      <c r="T55" s="65">
        <f t="shared" ref="T55:T58" si="47">R55-S55</f>
        <v>0</v>
      </c>
      <c r="V55" s="194"/>
      <c r="W55" s="195"/>
      <c r="X55" s="195"/>
      <c r="Y55" s="231"/>
      <c r="Z55" s="231"/>
      <c r="AA55" s="232"/>
      <c r="AB55" s="233"/>
    </row>
    <row r="56" spans="1:28" ht="16.5" customHeight="1" x14ac:dyDescent="0.25">
      <c r="A56" s="4"/>
      <c r="B56" s="40"/>
      <c r="C56" s="3"/>
      <c r="D56" s="70">
        <v>73045</v>
      </c>
      <c r="E56" s="67" t="str">
        <f t="shared" si="43"/>
        <v>SR SCHOOL BKKPER</v>
      </c>
      <c r="F56" s="25">
        <f t="shared" si="44"/>
        <v>75</v>
      </c>
      <c r="G56" s="10"/>
      <c r="H56" s="38"/>
      <c r="I56" s="97"/>
      <c r="J56" s="3"/>
      <c r="K56" s="9"/>
      <c r="L56" s="67" t="str">
        <f t="shared" si="45"/>
        <v/>
      </c>
      <c r="M56" s="25" t="e">
        <f t="shared" si="46"/>
        <v>#N/A</v>
      </c>
      <c r="N56" s="61"/>
      <c r="O56" s="70"/>
      <c r="P56" s="62" t="str">
        <f>IFERROR(VLOOKUP(O56,DESCRIPTIONS,3), "")</f>
        <v/>
      </c>
      <c r="Q56" s="63" t="str">
        <f>IFERROR(VLOOKUP(O56,DESCRIPTIONS,9), "")</f>
        <v/>
      </c>
      <c r="R56" s="2"/>
      <c r="S56" s="64">
        <f t="shared" ref="S56:S58" si="48">SUMIF($D$69:$D$99,O56,$C$69:$C$99)</f>
        <v>0</v>
      </c>
      <c r="T56" s="65">
        <f t="shared" si="47"/>
        <v>0</v>
      </c>
      <c r="V56" s="194"/>
      <c r="W56" s="195"/>
      <c r="X56" s="195"/>
      <c r="Y56" s="231"/>
      <c r="Z56" s="231"/>
      <c r="AA56" s="232"/>
      <c r="AB56" s="233"/>
    </row>
    <row r="57" spans="1:28" ht="16.5" customHeight="1" x14ac:dyDescent="0.25">
      <c r="A57" s="4"/>
      <c r="B57" s="40"/>
      <c r="C57" s="3"/>
      <c r="D57" s="9"/>
      <c r="E57" s="67" t="str">
        <f t="shared" si="43"/>
        <v/>
      </c>
      <c r="F57" s="25" t="e">
        <f t="shared" si="44"/>
        <v>#N/A</v>
      </c>
      <c r="G57" s="10"/>
      <c r="H57" s="38"/>
      <c r="I57" s="97"/>
      <c r="J57" s="3"/>
      <c r="K57" s="9"/>
      <c r="L57" s="67" t="str">
        <f t="shared" si="45"/>
        <v/>
      </c>
      <c r="M57" s="25" t="e">
        <f t="shared" si="46"/>
        <v>#N/A</v>
      </c>
      <c r="N57" s="61"/>
      <c r="O57" s="70"/>
      <c r="P57" s="62" t="str">
        <f>IFERROR(VLOOKUP(O57,DESCRIPTIONS,3), "")</f>
        <v/>
      </c>
      <c r="Q57" s="63" t="str">
        <f>IFERROR(VLOOKUP(O57,DESCRIPTIONS,9), "")</f>
        <v/>
      </c>
      <c r="R57" s="2"/>
      <c r="S57" s="64">
        <f t="shared" si="48"/>
        <v>0</v>
      </c>
      <c r="T57" s="65">
        <f t="shared" si="47"/>
        <v>0</v>
      </c>
      <c r="V57" s="194"/>
      <c r="W57" s="195"/>
      <c r="X57" s="195"/>
      <c r="Y57" s="231"/>
      <c r="Z57" s="231"/>
      <c r="AA57" s="232"/>
      <c r="AB57" s="233"/>
    </row>
    <row r="58" spans="1:28" ht="16.5" customHeight="1" thickBot="1" x14ac:dyDescent="0.3">
      <c r="A58" s="4"/>
      <c r="B58" s="40"/>
      <c r="C58" s="3"/>
      <c r="D58" s="9"/>
      <c r="E58" s="67" t="str">
        <f t="shared" si="43"/>
        <v/>
      </c>
      <c r="F58" s="25" t="e">
        <f t="shared" si="44"/>
        <v>#N/A</v>
      </c>
      <c r="G58" s="10"/>
      <c r="H58" s="38"/>
      <c r="I58" s="97"/>
      <c r="J58" s="3"/>
      <c r="K58" s="9"/>
      <c r="L58" s="67" t="str">
        <f t="shared" si="45"/>
        <v/>
      </c>
      <c r="M58" s="25" t="e">
        <f t="shared" si="46"/>
        <v>#N/A</v>
      </c>
      <c r="N58" s="61"/>
      <c r="O58" s="70"/>
      <c r="P58" s="62" t="str">
        <f>IFERROR(VLOOKUP(O58,DESCRIPTIONS,3), "")</f>
        <v/>
      </c>
      <c r="Q58" s="63" t="str">
        <f>IFERROR(VLOOKUP(O58,DESCRIPTIONS,9), "")</f>
        <v/>
      </c>
      <c r="R58" s="2"/>
      <c r="S58" s="64">
        <f t="shared" si="48"/>
        <v>0</v>
      </c>
      <c r="T58" s="65">
        <f t="shared" si="47"/>
        <v>0</v>
      </c>
      <c r="V58" s="194"/>
      <c r="W58" s="195"/>
      <c r="X58" s="195"/>
      <c r="Y58" s="231"/>
      <c r="Z58" s="231"/>
      <c r="AA58" s="232"/>
      <c r="AB58" s="233"/>
    </row>
    <row r="59" spans="1:28" ht="16.5" customHeight="1" thickBot="1" x14ac:dyDescent="0.3">
      <c r="A59" s="4"/>
      <c r="B59" s="40"/>
      <c r="C59" s="3"/>
      <c r="D59" s="9"/>
      <c r="E59" s="67" t="str">
        <f t="shared" si="43"/>
        <v/>
      </c>
      <c r="F59" s="25" t="e">
        <f t="shared" si="44"/>
        <v>#N/A</v>
      </c>
      <c r="G59" s="10"/>
      <c r="H59" s="38"/>
      <c r="I59" s="97"/>
      <c r="J59" s="3"/>
      <c r="K59" s="9"/>
      <c r="L59" s="67" t="str">
        <f t="shared" si="45"/>
        <v/>
      </c>
      <c r="M59" s="25" t="e">
        <f t="shared" si="46"/>
        <v>#N/A</v>
      </c>
      <c r="N59" s="68"/>
      <c r="O59" s="83"/>
      <c r="P59" s="69"/>
      <c r="Q59" s="27" t="s">
        <v>7</v>
      </c>
      <c r="R59" s="28">
        <f>SUM(R54:R58)</f>
        <v>0</v>
      </c>
      <c r="S59" s="28">
        <f>SUM(S54:S58)</f>
        <v>0</v>
      </c>
      <c r="T59" s="29">
        <f>R59-S59</f>
        <v>0</v>
      </c>
      <c r="V59" s="194"/>
      <c r="W59" s="195"/>
      <c r="X59" s="195"/>
      <c r="Y59" s="231"/>
      <c r="Z59" s="231"/>
      <c r="AA59" s="232"/>
      <c r="AB59" s="233"/>
    </row>
    <row r="60" spans="1:28" ht="16.5" customHeight="1" thickBot="1" x14ac:dyDescent="0.3">
      <c r="A60" s="4"/>
      <c r="B60" s="40"/>
      <c r="C60" s="3"/>
      <c r="D60" s="9"/>
      <c r="E60" s="67" t="str">
        <f t="shared" si="43"/>
        <v/>
      </c>
      <c r="F60" s="25" t="e">
        <f t="shared" si="44"/>
        <v>#N/A</v>
      </c>
      <c r="G60" s="10"/>
      <c r="H60" s="38"/>
      <c r="I60" s="97"/>
      <c r="J60" s="3"/>
      <c r="K60" s="9"/>
      <c r="L60" s="67" t="str">
        <f t="shared" si="45"/>
        <v/>
      </c>
      <c r="M60" s="25" t="e">
        <f t="shared" si="46"/>
        <v>#N/A</v>
      </c>
      <c r="V60" s="194"/>
      <c r="W60" s="195"/>
      <c r="X60" s="195"/>
      <c r="Y60" s="231"/>
      <c r="Z60" s="231"/>
      <c r="AA60" s="232"/>
      <c r="AB60" s="233"/>
    </row>
    <row r="61" spans="1:28" ht="16.5" customHeight="1" thickBot="1" x14ac:dyDescent="0.3">
      <c r="A61" s="4"/>
      <c r="B61" s="40"/>
      <c r="C61" s="3"/>
      <c r="D61" s="9"/>
      <c r="E61" s="67" t="str">
        <f t="shared" si="43"/>
        <v/>
      </c>
      <c r="F61" s="25" t="e">
        <f t="shared" si="44"/>
        <v>#N/A</v>
      </c>
      <c r="G61" s="10"/>
      <c r="H61" s="38"/>
      <c r="I61" s="97"/>
      <c r="J61" s="3"/>
      <c r="K61" s="9"/>
      <c r="L61" s="67" t="str">
        <f t="shared" si="45"/>
        <v/>
      </c>
      <c r="M61" s="25" t="e">
        <f t="shared" si="46"/>
        <v>#N/A</v>
      </c>
      <c r="N61" s="186" t="s">
        <v>33</v>
      </c>
      <c r="O61" s="187"/>
      <c r="P61" s="187"/>
      <c r="Q61" s="187"/>
      <c r="R61" s="187"/>
      <c r="S61" s="187"/>
      <c r="T61" s="188"/>
      <c r="V61" s="194"/>
      <c r="W61" s="195"/>
      <c r="X61" s="195"/>
      <c r="Y61" s="231"/>
      <c r="Z61" s="231"/>
      <c r="AA61" s="232"/>
      <c r="AB61" s="233"/>
    </row>
    <row r="62" spans="1:28" ht="16.5" customHeight="1" thickBot="1" x14ac:dyDescent="0.3">
      <c r="A62" s="4"/>
      <c r="B62" s="40"/>
      <c r="C62" s="3"/>
      <c r="D62" s="9"/>
      <c r="E62" s="67" t="str">
        <f t="shared" si="43"/>
        <v/>
      </c>
      <c r="F62" s="25" t="e">
        <f t="shared" si="44"/>
        <v>#N/A</v>
      </c>
      <c r="G62" s="10"/>
      <c r="H62" s="38"/>
      <c r="I62" s="97"/>
      <c r="J62" s="3"/>
      <c r="K62" s="9"/>
      <c r="L62" s="67" t="str">
        <f t="shared" si="45"/>
        <v/>
      </c>
      <c r="M62" s="25" t="e">
        <f t="shared" si="46"/>
        <v>#N/A</v>
      </c>
      <c r="N62" s="23"/>
      <c r="O62" s="19" t="s">
        <v>12</v>
      </c>
      <c r="P62" s="19" t="s">
        <v>1</v>
      </c>
      <c r="Q62" s="19" t="s">
        <v>16</v>
      </c>
      <c r="R62" s="19" t="s">
        <v>14</v>
      </c>
      <c r="S62" s="19" t="s">
        <v>17</v>
      </c>
      <c r="T62" s="20" t="s">
        <v>18</v>
      </c>
      <c r="V62" s="194"/>
      <c r="W62" s="195"/>
      <c r="X62" s="195"/>
      <c r="Y62" s="231"/>
      <c r="Z62" s="231"/>
      <c r="AA62" s="232"/>
      <c r="AB62" s="233"/>
    </row>
    <row r="63" spans="1:28" ht="16.5" customHeight="1" x14ac:dyDescent="0.2">
      <c r="A63" s="4"/>
      <c r="B63" s="40"/>
      <c r="C63" s="3"/>
      <c r="D63" s="9"/>
      <c r="E63" s="67" t="str">
        <f t="shared" si="43"/>
        <v/>
      </c>
      <c r="F63" s="25" t="e">
        <f t="shared" si="44"/>
        <v>#N/A</v>
      </c>
      <c r="G63" s="10"/>
      <c r="H63" s="4"/>
      <c r="I63" s="97"/>
      <c r="J63" s="3"/>
      <c r="K63" s="9"/>
      <c r="L63" s="67" t="str">
        <f t="shared" si="45"/>
        <v/>
      </c>
      <c r="M63" s="25" t="e">
        <f t="shared" si="46"/>
        <v>#N/A</v>
      </c>
      <c r="N63" s="90"/>
      <c r="O63" s="70">
        <v>79033</v>
      </c>
      <c r="P63" s="62" t="str">
        <f t="shared" ref="P63:P70" si="49">IFERROR(VLOOKUP(O63,DESCRIPTIONS,3), "")</f>
        <v>HEAD CUST II</v>
      </c>
      <c r="Q63" s="63">
        <f t="shared" ref="Q63:Q70" si="50">IFERROR(VLOOKUP(O63,DESCRIPTIONS,9), "")</f>
        <v>1001</v>
      </c>
      <c r="R63" s="2"/>
      <c r="S63" s="64">
        <f>SUMIF($K$69:$K$99,O63,$J$69:$J$99)</f>
        <v>0</v>
      </c>
      <c r="T63" s="65">
        <f>R63-S63</f>
        <v>0</v>
      </c>
      <c r="V63" s="194"/>
      <c r="W63" s="195"/>
      <c r="X63" s="195"/>
      <c r="Y63" s="231"/>
      <c r="Z63" s="231"/>
      <c r="AA63" s="232"/>
      <c r="AB63" s="233"/>
    </row>
    <row r="64" spans="1:28" ht="16.5" customHeight="1" thickBot="1" x14ac:dyDescent="0.25">
      <c r="A64" s="4"/>
      <c r="B64" s="40"/>
      <c r="C64" s="3"/>
      <c r="D64" s="9"/>
      <c r="E64" s="67" t="str">
        <f t="shared" si="43"/>
        <v/>
      </c>
      <c r="F64" s="25" t="e">
        <f t="shared" si="44"/>
        <v>#N/A</v>
      </c>
      <c r="G64" s="10"/>
      <c r="H64" s="4"/>
      <c r="I64" s="97"/>
      <c r="J64" s="3"/>
      <c r="K64" s="9"/>
      <c r="L64" s="67" t="str">
        <f t="shared" si="45"/>
        <v/>
      </c>
      <c r="M64" s="25" t="e">
        <f t="shared" si="46"/>
        <v>#N/A</v>
      </c>
      <c r="N64" s="90"/>
      <c r="O64" s="70">
        <v>79034</v>
      </c>
      <c r="P64" s="62" t="str">
        <f t="shared" si="49"/>
        <v>HEAD CUST I</v>
      </c>
      <c r="Q64" s="63">
        <f t="shared" si="50"/>
        <v>1001</v>
      </c>
      <c r="R64" s="2"/>
      <c r="S64" s="64">
        <f>SUMIF($K$69:$K$99,O64,$J$69:$J$99)</f>
        <v>0</v>
      </c>
      <c r="T64" s="65">
        <f t="shared" ref="T64:T70" si="51">R64-S64</f>
        <v>0</v>
      </c>
      <c r="V64" s="194"/>
      <c r="W64" s="195"/>
      <c r="X64" s="195"/>
      <c r="Y64" s="231"/>
      <c r="Z64" s="231"/>
      <c r="AA64" s="232"/>
      <c r="AB64" s="233"/>
    </row>
    <row r="65" spans="1:28" ht="16.5" customHeight="1" thickBot="1" x14ac:dyDescent="0.25">
      <c r="A65" s="41"/>
      <c r="B65" s="42" t="s">
        <v>7</v>
      </c>
      <c r="C65" s="51">
        <f>SUM(C54:C64)</f>
        <v>0</v>
      </c>
      <c r="D65" s="26"/>
      <c r="E65" s="80"/>
      <c r="F65" s="95"/>
      <c r="G65" s="10"/>
      <c r="H65" s="41"/>
      <c r="I65" s="42" t="s">
        <v>7</v>
      </c>
      <c r="J65" s="51">
        <f>SUM(J63:J64)</f>
        <v>0</v>
      </c>
      <c r="K65" s="26"/>
      <c r="L65" s="80"/>
      <c r="M65" s="25" t="e">
        <f t="shared" si="46"/>
        <v>#N/A</v>
      </c>
      <c r="N65" s="90"/>
      <c r="O65" s="70">
        <v>79035</v>
      </c>
      <c r="P65" s="62" t="str">
        <f t="shared" si="49"/>
        <v>CUSTODIAN</v>
      </c>
      <c r="Q65" s="63">
        <f t="shared" si="50"/>
        <v>1001</v>
      </c>
      <c r="R65" s="2"/>
      <c r="S65" s="64">
        <f t="shared" ref="S65:S70" si="52">SUMIF($K$69:$K$99,O65,$J$69:$J$99)</f>
        <v>0</v>
      </c>
      <c r="T65" s="65">
        <f t="shared" si="51"/>
        <v>0</v>
      </c>
      <c r="V65" s="194"/>
      <c r="W65" s="195"/>
      <c r="X65" s="195"/>
      <c r="Y65" s="231"/>
      <c r="Z65" s="231"/>
      <c r="AA65" s="232"/>
      <c r="AB65" s="233"/>
    </row>
    <row r="66" spans="1:28" ht="16.5" customHeight="1" thickBot="1" x14ac:dyDescent="0.25">
      <c r="G66" s="10"/>
      <c r="N66" s="164"/>
      <c r="O66" s="158">
        <v>79038</v>
      </c>
      <c r="P66" s="159" t="str">
        <f t="shared" si="49"/>
        <v>CUSTODIAN</v>
      </c>
      <c r="Q66" s="160">
        <f t="shared" si="50"/>
        <v>418096</v>
      </c>
      <c r="R66" s="2"/>
      <c r="S66" s="161">
        <f t="shared" si="52"/>
        <v>0</v>
      </c>
      <c r="T66" s="162">
        <f t="shared" si="51"/>
        <v>0</v>
      </c>
      <c r="V66" s="194"/>
      <c r="W66" s="195"/>
      <c r="X66" s="195"/>
      <c r="Y66" s="231"/>
      <c r="Z66" s="231"/>
      <c r="AA66" s="232"/>
      <c r="AB66" s="233"/>
    </row>
    <row r="67" spans="1:28" ht="16.5" customHeight="1" thickBot="1" x14ac:dyDescent="0.25">
      <c r="A67" s="186" t="s">
        <v>32</v>
      </c>
      <c r="B67" s="187"/>
      <c r="C67" s="187"/>
      <c r="D67" s="187"/>
      <c r="E67" s="188"/>
      <c r="F67" s="48"/>
      <c r="G67" s="10"/>
      <c r="H67" s="186" t="s">
        <v>33</v>
      </c>
      <c r="I67" s="187"/>
      <c r="J67" s="187"/>
      <c r="K67" s="187"/>
      <c r="L67" s="188"/>
      <c r="M67" s="45"/>
      <c r="N67" s="90"/>
      <c r="O67" s="70">
        <v>79039</v>
      </c>
      <c r="P67" s="62" t="str">
        <f t="shared" ref="P67:P69" si="53">IFERROR(VLOOKUP(O67,DESCRIPTIONS,3), "")</f>
        <v>CUSTODIAN</v>
      </c>
      <c r="Q67" s="63">
        <f t="shared" ref="Q67:Q69" si="54">IFERROR(VLOOKUP(O67,DESCRIPTIONS,9), "")</f>
        <v>1942</v>
      </c>
      <c r="R67" s="2"/>
      <c r="S67" s="64">
        <f t="shared" si="52"/>
        <v>0</v>
      </c>
      <c r="T67" s="65">
        <f t="shared" si="51"/>
        <v>0</v>
      </c>
      <c r="V67" s="194"/>
      <c r="W67" s="195"/>
      <c r="X67" s="195"/>
      <c r="Y67" s="231"/>
      <c r="Z67" s="231"/>
      <c r="AA67" s="232"/>
      <c r="AB67" s="233"/>
    </row>
    <row r="68" spans="1:28" ht="16.5" customHeight="1" thickBot="1" x14ac:dyDescent="0.25">
      <c r="A68" s="17"/>
      <c r="B68" s="18" t="s">
        <v>6</v>
      </c>
      <c r="C68" s="19" t="s">
        <v>14</v>
      </c>
      <c r="D68" s="19" t="s">
        <v>12</v>
      </c>
      <c r="E68" s="20" t="s">
        <v>1</v>
      </c>
      <c r="F68" s="31" t="s">
        <v>13</v>
      </c>
      <c r="G68" s="10"/>
      <c r="H68" s="22"/>
      <c r="I68" s="18" t="s">
        <v>6</v>
      </c>
      <c r="J68" s="19" t="s">
        <v>14</v>
      </c>
      <c r="K68" s="19" t="s">
        <v>12</v>
      </c>
      <c r="L68" s="20" t="s">
        <v>1</v>
      </c>
      <c r="M68" s="31" t="s">
        <v>13</v>
      </c>
      <c r="N68" s="90"/>
      <c r="O68" s="70"/>
      <c r="P68" s="62" t="str">
        <f t="shared" si="53"/>
        <v/>
      </c>
      <c r="Q68" s="63" t="str">
        <f t="shared" si="54"/>
        <v/>
      </c>
      <c r="R68" s="2"/>
      <c r="S68" s="64">
        <f t="shared" si="52"/>
        <v>0</v>
      </c>
      <c r="T68" s="65">
        <f t="shared" si="51"/>
        <v>0</v>
      </c>
      <c r="V68" s="194"/>
      <c r="W68" s="195"/>
      <c r="X68" s="195"/>
      <c r="Y68" s="231"/>
      <c r="Z68" s="231"/>
      <c r="AA68" s="232"/>
      <c r="AB68" s="233"/>
    </row>
    <row r="69" spans="1:28" ht="16.5" customHeight="1" x14ac:dyDescent="0.2">
      <c r="A69" s="32"/>
      <c r="B69" s="40"/>
      <c r="C69" s="3"/>
      <c r="D69" s="70">
        <v>76020</v>
      </c>
      <c r="E69" s="67" t="str">
        <f>IFERROR(VLOOKUP(D69,DESCRIPTIONS,3), "")</f>
        <v>CAFE MANAGER</v>
      </c>
      <c r="F69" s="59">
        <f>VLOOKUP(D69,DESCRIPTIONS,5)</f>
        <v>80</v>
      </c>
      <c r="G69" s="10"/>
      <c r="H69" s="4"/>
      <c r="I69" s="40"/>
      <c r="J69" s="3"/>
      <c r="K69" s="9"/>
      <c r="L69" s="67" t="str">
        <f t="shared" ref="L69:L99" si="55">IFERROR(VLOOKUP(K69,DESCRIPTIONS,3), "")</f>
        <v/>
      </c>
      <c r="M69" s="25" t="e">
        <f t="shared" ref="M69:M99" si="56">VLOOKUP(K69,DESCRIPTIONS,5)</f>
        <v>#N/A</v>
      </c>
      <c r="N69" s="90"/>
      <c r="O69" s="70"/>
      <c r="P69" s="62" t="str">
        <f t="shared" si="53"/>
        <v/>
      </c>
      <c r="Q69" s="63" t="str">
        <f t="shared" si="54"/>
        <v/>
      </c>
      <c r="R69" s="2"/>
      <c r="S69" s="64">
        <f t="shared" si="52"/>
        <v>0</v>
      </c>
      <c r="T69" s="65">
        <f t="shared" si="51"/>
        <v>0</v>
      </c>
      <c r="V69" s="194"/>
      <c r="W69" s="195"/>
      <c r="X69" s="195"/>
      <c r="Y69" s="231"/>
      <c r="Z69" s="231"/>
      <c r="AA69" s="232"/>
      <c r="AB69" s="233"/>
    </row>
    <row r="70" spans="1:28" ht="16.5" customHeight="1" thickBot="1" x14ac:dyDescent="0.25">
      <c r="A70" s="32"/>
      <c r="B70" s="40"/>
      <c r="C70" s="3"/>
      <c r="D70" s="9"/>
      <c r="E70" s="44"/>
      <c r="F70" s="25" t="e">
        <f t="shared" ref="F70:F99" si="57">VLOOKUP(D70,DESCRIPTIONS,5)</f>
        <v>#N/A</v>
      </c>
      <c r="G70" s="10"/>
      <c r="H70" s="4"/>
      <c r="I70" s="40"/>
      <c r="J70" s="3"/>
      <c r="K70" s="9"/>
      <c r="L70" s="67" t="str">
        <f t="shared" si="55"/>
        <v/>
      </c>
      <c r="M70" s="25" t="e">
        <f t="shared" si="56"/>
        <v>#N/A</v>
      </c>
      <c r="N70" s="90"/>
      <c r="O70" s="70"/>
      <c r="P70" s="62" t="str">
        <f t="shared" si="49"/>
        <v/>
      </c>
      <c r="Q70" s="63" t="str">
        <f t="shared" si="50"/>
        <v/>
      </c>
      <c r="R70" s="2"/>
      <c r="S70" s="64">
        <f t="shared" si="52"/>
        <v>0</v>
      </c>
      <c r="T70" s="65">
        <f t="shared" si="51"/>
        <v>0</v>
      </c>
      <c r="V70" s="194"/>
      <c r="W70" s="195"/>
      <c r="X70" s="195"/>
      <c r="Y70" s="231"/>
      <c r="Z70" s="231"/>
      <c r="AA70" s="232"/>
      <c r="AB70" s="233"/>
    </row>
    <row r="71" spans="1:28" ht="16.5" customHeight="1" thickBot="1" x14ac:dyDescent="0.25">
      <c r="A71" s="32"/>
      <c r="B71" s="40"/>
      <c r="C71" s="3"/>
      <c r="D71" s="9"/>
      <c r="E71" s="44"/>
      <c r="F71" s="25" t="e">
        <f t="shared" si="57"/>
        <v>#N/A</v>
      </c>
      <c r="G71" s="10"/>
      <c r="H71" s="4"/>
      <c r="I71" s="40"/>
      <c r="J71" s="3"/>
      <c r="K71" s="9"/>
      <c r="L71" s="67" t="str">
        <f t="shared" si="55"/>
        <v/>
      </c>
      <c r="M71" s="25" t="e">
        <f t="shared" si="56"/>
        <v>#N/A</v>
      </c>
      <c r="N71" s="87"/>
      <c r="O71" s="83"/>
      <c r="P71" s="69"/>
      <c r="Q71" s="27" t="s">
        <v>7</v>
      </c>
      <c r="R71" s="28">
        <f>SUM(R63:R70)</f>
        <v>0</v>
      </c>
      <c r="S71" s="28">
        <f>SUM(S63:S70)</f>
        <v>0</v>
      </c>
      <c r="T71" s="29">
        <f>R71-S71</f>
        <v>0</v>
      </c>
      <c r="V71" s="223"/>
      <c r="W71" s="224"/>
      <c r="X71" s="224"/>
      <c r="Y71" s="234"/>
      <c r="Z71" s="234"/>
      <c r="AA71" s="235"/>
      <c r="AB71" s="236"/>
    </row>
    <row r="72" spans="1:28" ht="16.5" customHeight="1" x14ac:dyDescent="0.25">
      <c r="A72" s="32"/>
      <c r="B72" s="40"/>
      <c r="C72" s="3"/>
      <c r="D72" s="9"/>
      <c r="E72" s="44"/>
      <c r="F72" s="25" t="e">
        <f t="shared" si="57"/>
        <v>#N/A</v>
      </c>
      <c r="G72" s="10"/>
      <c r="H72" s="4"/>
      <c r="I72" s="40"/>
      <c r="J72" s="3"/>
      <c r="K72" s="9"/>
      <c r="L72" s="67" t="str">
        <f t="shared" si="55"/>
        <v/>
      </c>
      <c r="M72" s="25" t="e">
        <f t="shared" si="56"/>
        <v>#N/A</v>
      </c>
    </row>
    <row r="73" spans="1:28" ht="16.5" customHeight="1" thickBot="1" x14ac:dyDescent="0.3">
      <c r="A73" s="32"/>
      <c r="B73" s="40"/>
      <c r="C73" s="3"/>
      <c r="D73" s="9"/>
      <c r="E73" s="44"/>
      <c r="F73" s="25" t="e">
        <f t="shared" si="57"/>
        <v>#N/A</v>
      </c>
      <c r="G73" s="10"/>
      <c r="H73" s="4"/>
      <c r="I73" s="40"/>
      <c r="J73" s="3"/>
      <c r="K73" s="9"/>
      <c r="L73" s="67" t="str">
        <f t="shared" si="55"/>
        <v/>
      </c>
      <c r="M73" s="25" t="e">
        <f t="shared" si="56"/>
        <v>#N/A</v>
      </c>
    </row>
    <row r="74" spans="1:28" ht="16.5" customHeight="1" x14ac:dyDescent="0.25">
      <c r="A74" s="32"/>
      <c r="B74" s="40"/>
      <c r="C74" s="3"/>
      <c r="D74" s="9"/>
      <c r="E74" s="44"/>
      <c r="F74" s="25" t="e">
        <f t="shared" si="57"/>
        <v>#N/A</v>
      </c>
      <c r="G74" s="10"/>
      <c r="H74" s="4"/>
      <c r="I74" s="40"/>
      <c r="J74" s="3"/>
      <c r="K74" s="9"/>
      <c r="L74" s="67" t="str">
        <f t="shared" si="55"/>
        <v/>
      </c>
      <c r="M74" s="25" t="e">
        <f t="shared" si="56"/>
        <v>#N/A</v>
      </c>
      <c r="N74" s="197" t="s">
        <v>21</v>
      </c>
      <c r="O74" s="198"/>
      <c r="P74" s="198"/>
      <c r="Q74" s="198"/>
      <c r="R74" s="198"/>
      <c r="S74" s="198"/>
      <c r="T74" s="198"/>
      <c r="U74" s="198"/>
      <c r="V74" s="198"/>
      <c r="W74" s="198"/>
      <c r="X74" s="198"/>
      <c r="Y74" s="198"/>
      <c r="Z74" s="198"/>
      <c r="AA74" s="198"/>
      <c r="AB74" s="199"/>
    </row>
    <row r="75" spans="1:28" ht="16.5" customHeight="1" x14ac:dyDescent="0.25">
      <c r="A75" s="32"/>
      <c r="B75" s="40"/>
      <c r="C75" s="3"/>
      <c r="D75" s="9"/>
      <c r="E75" s="44"/>
      <c r="F75" s="25" t="e">
        <f t="shared" si="57"/>
        <v>#N/A</v>
      </c>
      <c r="G75" s="10"/>
      <c r="H75" s="4"/>
      <c r="I75" s="40"/>
      <c r="J75" s="3"/>
      <c r="K75" s="9"/>
      <c r="L75" s="67" t="str">
        <f t="shared" si="55"/>
        <v/>
      </c>
      <c r="M75" s="25" t="e">
        <f t="shared" si="56"/>
        <v>#N/A</v>
      </c>
      <c r="N75" s="200"/>
      <c r="O75" s="201"/>
      <c r="P75" s="201"/>
      <c r="Q75" s="201"/>
      <c r="R75" s="201"/>
      <c r="S75" s="201"/>
      <c r="T75" s="201"/>
      <c r="U75" s="201"/>
      <c r="V75" s="201"/>
      <c r="W75" s="201"/>
      <c r="X75" s="201"/>
      <c r="Y75" s="201"/>
      <c r="Z75" s="201"/>
      <c r="AA75" s="201"/>
      <c r="AB75" s="202"/>
    </row>
    <row r="76" spans="1:28" ht="16.5" customHeight="1" thickBot="1" x14ac:dyDescent="0.3">
      <c r="A76" s="4"/>
      <c r="B76" s="40"/>
      <c r="C76" s="3"/>
      <c r="D76" s="9"/>
      <c r="E76" s="44"/>
      <c r="F76" s="25" t="e">
        <f t="shared" si="57"/>
        <v>#N/A</v>
      </c>
      <c r="G76" s="10"/>
      <c r="H76" s="4"/>
      <c r="I76" s="40"/>
      <c r="J76" s="3"/>
      <c r="K76" s="9"/>
      <c r="L76" s="67" t="str">
        <f t="shared" si="55"/>
        <v/>
      </c>
      <c r="M76" s="25" t="e">
        <f t="shared" si="56"/>
        <v>#N/A</v>
      </c>
      <c r="N76" s="133"/>
      <c r="O76" s="134"/>
      <c r="P76" s="134"/>
      <c r="Q76" s="134"/>
      <c r="R76" s="134"/>
      <c r="S76" s="134"/>
      <c r="T76" s="134"/>
      <c r="U76" s="134"/>
      <c r="V76" s="134"/>
      <c r="W76" s="134"/>
      <c r="X76" s="135" t="s">
        <v>820</v>
      </c>
      <c r="Y76" s="203" t="s">
        <v>821</v>
      </c>
      <c r="Z76" s="203"/>
      <c r="AA76" s="203" t="s">
        <v>822</v>
      </c>
      <c r="AB76" s="204"/>
    </row>
    <row r="77" spans="1:28" ht="16.5" customHeight="1" x14ac:dyDescent="0.25">
      <c r="A77" s="4"/>
      <c r="B77" s="40"/>
      <c r="C77" s="3"/>
      <c r="D77" s="9"/>
      <c r="E77" s="44"/>
      <c r="F77" s="25" t="e">
        <f t="shared" si="57"/>
        <v>#N/A</v>
      </c>
      <c r="G77" s="10"/>
      <c r="H77" s="4"/>
      <c r="I77" s="40"/>
      <c r="J77" s="3"/>
      <c r="K77" s="9"/>
      <c r="L77" s="67" t="str">
        <f t="shared" si="55"/>
        <v/>
      </c>
      <c r="M77" s="25" t="e">
        <f t="shared" si="56"/>
        <v>#N/A</v>
      </c>
      <c r="N77" s="138"/>
      <c r="O77" s="222" t="s">
        <v>30</v>
      </c>
      <c r="P77" s="222"/>
      <c r="Q77" s="222"/>
      <c r="R77" s="222"/>
      <c r="S77" s="222"/>
      <c r="T77" s="222"/>
      <c r="U77" s="139"/>
      <c r="V77" s="139"/>
      <c r="W77" s="146"/>
      <c r="X77" s="229"/>
      <c r="Y77" s="215">
        <f ca="1">SUMIF($F$7:$F$13,55,$C$7:$C$13)+SUMIF($M$7:$M$23,55,$J$7:$J$23)+SUMIF($F$18:$F$49,55,$C$18:$C$49)+SUMIF($M$28:$M$49,55,$J$28:$J$49)+SUMIF($F$54:$F$64,55,$C$54:$C$64)+SUMIF($M$54:$M$65,55,$J$54:$J$64)+SUMIF($F$69:$F$99,55,$C$69:$C$99)+SUMIF($M$69:$M$99,55,$J$69:$J$99)</f>
        <v>0</v>
      </c>
      <c r="Z77" s="215"/>
      <c r="AA77" s="215">
        <f ca="1">X77-Y77</f>
        <v>0</v>
      </c>
      <c r="AB77" s="216"/>
    </row>
    <row r="78" spans="1:28" ht="16.5" customHeight="1" x14ac:dyDescent="0.25">
      <c r="A78" s="4"/>
      <c r="B78" s="40"/>
      <c r="C78" s="3"/>
      <c r="D78" s="9"/>
      <c r="E78" s="44"/>
      <c r="F78" s="25" t="e">
        <f t="shared" si="57"/>
        <v>#N/A</v>
      </c>
      <c r="G78" s="10"/>
      <c r="H78" s="4"/>
      <c r="I78" s="40"/>
      <c r="J78" s="3"/>
      <c r="K78" s="9"/>
      <c r="L78" s="67" t="str">
        <f t="shared" si="55"/>
        <v/>
      </c>
      <c r="M78" s="25" t="e">
        <f t="shared" si="56"/>
        <v>#N/A</v>
      </c>
      <c r="N78" s="138"/>
      <c r="O78" s="213"/>
      <c r="P78" s="213"/>
      <c r="Q78" s="213"/>
      <c r="R78" s="213"/>
      <c r="S78" s="213"/>
      <c r="T78" s="213"/>
      <c r="U78" s="139"/>
      <c r="V78" s="139"/>
      <c r="W78" s="146"/>
      <c r="X78" s="214"/>
      <c r="Y78" s="215"/>
      <c r="Z78" s="215"/>
      <c r="AA78" s="215"/>
      <c r="AB78" s="216"/>
    </row>
    <row r="79" spans="1:28" ht="15.75" customHeight="1" x14ac:dyDescent="0.25">
      <c r="A79" s="4"/>
      <c r="B79" s="40"/>
      <c r="C79" s="3"/>
      <c r="D79" s="9"/>
      <c r="E79" s="44"/>
      <c r="F79" s="25" t="e">
        <f t="shared" si="57"/>
        <v>#N/A</v>
      </c>
      <c r="G79" s="10"/>
      <c r="H79" s="4"/>
      <c r="I79" s="40"/>
      <c r="J79" s="3"/>
      <c r="K79" s="9"/>
      <c r="L79" s="67" t="str">
        <f t="shared" si="55"/>
        <v/>
      </c>
      <c r="M79" s="25" t="e">
        <f t="shared" si="56"/>
        <v>#N/A</v>
      </c>
      <c r="N79" s="138"/>
      <c r="O79" s="213" t="s">
        <v>34</v>
      </c>
      <c r="P79" s="213"/>
      <c r="Q79" s="213"/>
      <c r="R79" s="213"/>
      <c r="S79" s="213"/>
      <c r="T79" s="213"/>
      <c r="U79" s="140"/>
      <c r="V79" s="140"/>
      <c r="W79" s="146"/>
      <c r="X79" s="214"/>
      <c r="Y79" s="215">
        <f ca="1">SUMIF($F$7:$F$13,60,$C$7:$C$13)+SUMIF($M$7:$M$23,60,$J$7:$J$23)+SUMIF($F$18:$F$49,60,$C$18:$C$49)+SUMIF($M$28:$M$49,60,$J$28:$J$49)+SUMIF($F$54:$F$64,60,$C$54:$C$64)+SUMIF($M$54:$M$65,60,$J$54:$J$64)+SUMIF($F$69:$F$99,60,$C$69:$C$99)+SUMIF($M$69:$M$99,60,$J$69:$J$99)</f>
        <v>0</v>
      </c>
      <c r="Z79" s="215"/>
      <c r="AA79" s="215">
        <f ca="1">X79-Y79</f>
        <v>0</v>
      </c>
      <c r="AB79" s="216"/>
    </row>
    <row r="80" spans="1:28" ht="15" customHeight="1" x14ac:dyDescent="0.25">
      <c r="A80" s="4"/>
      <c r="B80" s="40"/>
      <c r="C80" s="3"/>
      <c r="D80" s="9"/>
      <c r="E80" s="44"/>
      <c r="F80" s="25" t="e">
        <f t="shared" si="57"/>
        <v>#N/A</v>
      </c>
      <c r="G80" s="10"/>
      <c r="H80" s="4"/>
      <c r="I80" s="40"/>
      <c r="J80" s="3"/>
      <c r="K80" s="9"/>
      <c r="L80" s="67" t="str">
        <f t="shared" si="55"/>
        <v/>
      </c>
      <c r="M80" s="25" t="e">
        <f t="shared" si="56"/>
        <v>#N/A</v>
      </c>
      <c r="N80" s="138"/>
      <c r="O80" s="213"/>
      <c r="P80" s="213"/>
      <c r="Q80" s="213"/>
      <c r="R80" s="213"/>
      <c r="S80" s="213"/>
      <c r="T80" s="213"/>
      <c r="U80" s="140"/>
      <c r="V80" s="140"/>
      <c r="W80" s="146"/>
      <c r="X80" s="214"/>
      <c r="Y80" s="215"/>
      <c r="Z80" s="215"/>
      <c r="AA80" s="215"/>
      <c r="AB80" s="216"/>
    </row>
    <row r="81" spans="1:28" ht="15" customHeight="1" x14ac:dyDescent="0.25">
      <c r="A81" s="4"/>
      <c r="B81" s="40"/>
      <c r="C81" s="3"/>
      <c r="D81" s="9"/>
      <c r="E81" s="44"/>
      <c r="F81" s="25" t="e">
        <f t="shared" si="57"/>
        <v>#N/A</v>
      </c>
      <c r="G81" s="10"/>
      <c r="H81" s="4"/>
      <c r="I81" s="40"/>
      <c r="J81" s="3"/>
      <c r="K81" s="9"/>
      <c r="L81" s="67" t="str">
        <f t="shared" si="55"/>
        <v/>
      </c>
      <c r="M81" s="25" t="e">
        <f t="shared" si="56"/>
        <v>#N/A</v>
      </c>
      <c r="N81" s="138"/>
      <c r="O81" s="237" t="s">
        <v>828</v>
      </c>
      <c r="P81" s="237"/>
      <c r="Q81" s="237"/>
      <c r="R81" s="237"/>
      <c r="S81" s="237"/>
      <c r="T81" s="237"/>
      <c r="U81" s="139"/>
      <c r="V81" s="139"/>
      <c r="W81" s="146"/>
      <c r="X81" s="214"/>
      <c r="Y81" s="215">
        <f ca="1">SUMIF($F$7:$F$13,65,$C$7:$C$13)+SUMIF($M$7:$M$23,65,$J$7:$J$23)+SUMIF($F$18:$F$49,65,$C$18:$C$49)+SUMIF($M$28:$M$49,65,$J$28:$J$49)+SUMIF($F$54:$F$64,65,$C$54:$C$64)+SUMIF($M$54:$M$65,65,$J$54:$J$64)+SUMIF($F$69:$F$99,65,$C$69:$C$99)+SUMIF($M$69:$M$99,65,$J$69:$J$99)</f>
        <v>0</v>
      </c>
      <c r="Z81" s="215"/>
      <c r="AA81" s="215">
        <f t="shared" ref="AA81" ca="1" si="58">X81-Y81</f>
        <v>0</v>
      </c>
      <c r="AB81" s="216"/>
    </row>
    <row r="82" spans="1:28" ht="15" customHeight="1" x14ac:dyDescent="0.25">
      <c r="A82" s="4"/>
      <c r="B82" s="40"/>
      <c r="C82" s="3"/>
      <c r="D82" s="9"/>
      <c r="E82" s="44"/>
      <c r="F82" s="25" t="e">
        <f t="shared" si="57"/>
        <v>#N/A</v>
      </c>
      <c r="G82" s="10"/>
      <c r="H82" s="4"/>
      <c r="I82" s="40"/>
      <c r="J82" s="3"/>
      <c r="K82" s="9"/>
      <c r="L82" s="67" t="str">
        <f t="shared" si="55"/>
        <v/>
      </c>
      <c r="M82" s="25" t="e">
        <f t="shared" si="56"/>
        <v>#N/A</v>
      </c>
      <c r="N82" s="138"/>
      <c r="O82" s="237"/>
      <c r="P82" s="237"/>
      <c r="Q82" s="237"/>
      <c r="R82" s="237"/>
      <c r="S82" s="237"/>
      <c r="T82" s="237"/>
      <c r="U82" s="139"/>
      <c r="V82" s="139"/>
      <c r="W82" s="146"/>
      <c r="X82" s="214"/>
      <c r="Y82" s="215"/>
      <c r="Z82" s="215"/>
      <c r="AA82" s="215"/>
      <c r="AB82" s="216"/>
    </row>
    <row r="83" spans="1:28" ht="15.75" customHeight="1" x14ac:dyDescent="0.25">
      <c r="A83" s="4"/>
      <c r="B83" s="40"/>
      <c r="C83" s="3"/>
      <c r="D83" s="9"/>
      <c r="E83" s="44"/>
      <c r="F83" s="25" t="e">
        <f t="shared" si="57"/>
        <v>#N/A</v>
      </c>
      <c r="G83" s="10"/>
      <c r="H83" s="4"/>
      <c r="I83" s="40"/>
      <c r="J83" s="3"/>
      <c r="K83" s="9"/>
      <c r="L83" s="67" t="str">
        <f t="shared" si="55"/>
        <v/>
      </c>
      <c r="M83" s="25" t="e">
        <f t="shared" si="56"/>
        <v>#N/A</v>
      </c>
      <c r="N83" s="138"/>
      <c r="O83" s="213" t="s">
        <v>31</v>
      </c>
      <c r="P83" s="213"/>
      <c r="Q83" s="213"/>
      <c r="R83" s="213"/>
      <c r="S83" s="213"/>
      <c r="T83" s="213"/>
      <c r="U83" s="139"/>
      <c r="V83" s="139"/>
      <c r="W83" s="146"/>
      <c r="X83" s="214"/>
      <c r="Y83" s="215">
        <f ca="1">SUMIF($F$7:$F$13,75,$C$7:$C$13)+SUMIF($M$7:$M$23,75,$J$7:$J$23)+SUMIF($F$18:$F$49,75,$C$18:$C$49)+SUMIF($M$28:$M$49,75,$J$28:$J$49)+SUMIF($F$54:$F$64,75,$C$54:$C$64)+SUMIF($M$54:$M$65,75,$J$54:$J$64)+SUMIF($F$69:$F$99,75,$C$69:$C$99)+SUMIF($M$69:$M$99,75,$J$69:$J$99)</f>
        <v>0</v>
      </c>
      <c r="Z83" s="215"/>
      <c r="AA83" s="215">
        <f t="shared" ref="AA83" ca="1" si="59">X83-Y83</f>
        <v>0</v>
      </c>
      <c r="AB83" s="216"/>
    </row>
    <row r="84" spans="1:28" ht="15" customHeight="1" x14ac:dyDescent="0.25">
      <c r="A84" s="4"/>
      <c r="B84" s="40"/>
      <c r="C84" s="3"/>
      <c r="D84" s="9"/>
      <c r="E84" s="44"/>
      <c r="F84" s="25" t="e">
        <f t="shared" si="57"/>
        <v>#N/A</v>
      </c>
      <c r="G84" s="10"/>
      <c r="H84" s="4"/>
      <c r="I84" s="40"/>
      <c r="J84" s="3"/>
      <c r="K84" s="9"/>
      <c r="L84" s="67" t="str">
        <f t="shared" si="55"/>
        <v/>
      </c>
      <c r="M84" s="25" t="e">
        <f t="shared" si="56"/>
        <v>#N/A</v>
      </c>
      <c r="N84" s="138"/>
      <c r="O84" s="213"/>
      <c r="P84" s="213"/>
      <c r="Q84" s="213"/>
      <c r="R84" s="213"/>
      <c r="S84" s="213"/>
      <c r="T84" s="213"/>
      <c r="U84" s="139"/>
      <c r="V84" s="139"/>
      <c r="W84" s="146"/>
      <c r="X84" s="214"/>
      <c r="Y84" s="215"/>
      <c r="Z84" s="215"/>
      <c r="AA84" s="215"/>
      <c r="AB84" s="216"/>
    </row>
    <row r="85" spans="1:28" ht="15.75" customHeight="1" x14ac:dyDescent="0.25">
      <c r="A85" s="4"/>
      <c r="B85" s="40"/>
      <c r="C85" s="3"/>
      <c r="D85" s="9"/>
      <c r="E85" s="44"/>
      <c r="F85" s="25" t="e">
        <f t="shared" si="57"/>
        <v>#N/A</v>
      </c>
      <c r="G85" s="10"/>
      <c r="H85" s="4"/>
      <c r="I85" s="40"/>
      <c r="J85" s="3"/>
      <c r="K85" s="9"/>
      <c r="L85" s="67" t="str">
        <f t="shared" si="55"/>
        <v/>
      </c>
      <c r="M85" s="25" t="e">
        <f t="shared" si="56"/>
        <v>#N/A</v>
      </c>
      <c r="N85" s="138"/>
      <c r="O85" s="213" t="s">
        <v>32</v>
      </c>
      <c r="P85" s="213"/>
      <c r="Q85" s="213"/>
      <c r="R85" s="213"/>
      <c r="S85" s="213"/>
      <c r="T85" s="213"/>
      <c r="U85" s="213"/>
      <c r="V85" s="213"/>
      <c r="W85" s="146"/>
      <c r="X85" s="214"/>
      <c r="Y85" s="215">
        <f ca="1">SUMIF($F$7:$F$13,80,$C$7:$C$13)+SUMIF($M$7:$M$23,80,$J$7:$J$23)+SUMIF($F$18:$F$49,80,$C$18:$C$49)+SUMIF($M$28:$M$49,80,$J$28:$J$49)+SUMIF($F$54:$F$64,80,$C$54:$C$64)+SUMIF($M$54:$M$65,80,$J$54:$J$64)+SUMIF($F$69:$F$99,80,$C$69:$C$99)+SUMIF($M$69:$M$99,80,$J$69:$J$99)</f>
        <v>0</v>
      </c>
      <c r="Z85" s="215"/>
      <c r="AA85" s="215">
        <f t="shared" ref="AA85" ca="1" si="60">X85-Y85</f>
        <v>0</v>
      </c>
      <c r="AB85" s="216"/>
    </row>
    <row r="86" spans="1:28" ht="15.75" customHeight="1" x14ac:dyDescent="0.25">
      <c r="A86" s="4"/>
      <c r="B86" s="40"/>
      <c r="C86" s="3"/>
      <c r="D86" s="9"/>
      <c r="E86" s="44"/>
      <c r="F86" s="25" t="e">
        <f t="shared" si="57"/>
        <v>#N/A</v>
      </c>
      <c r="G86" s="10"/>
      <c r="H86" s="4"/>
      <c r="I86" s="40"/>
      <c r="J86" s="3"/>
      <c r="K86" s="9"/>
      <c r="L86" s="67" t="str">
        <f t="shared" si="55"/>
        <v/>
      </c>
      <c r="M86" s="25" t="e">
        <f t="shared" si="56"/>
        <v>#N/A</v>
      </c>
      <c r="N86" s="138"/>
      <c r="O86" s="213"/>
      <c r="P86" s="213"/>
      <c r="Q86" s="213"/>
      <c r="R86" s="213"/>
      <c r="S86" s="213"/>
      <c r="T86" s="213"/>
      <c r="U86" s="213"/>
      <c r="V86" s="213"/>
      <c r="W86" s="146"/>
      <c r="X86" s="214"/>
      <c r="Y86" s="215"/>
      <c r="Z86" s="215"/>
      <c r="AA86" s="215"/>
      <c r="AB86" s="216"/>
    </row>
    <row r="87" spans="1:28" ht="15.75" customHeight="1" x14ac:dyDescent="0.25">
      <c r="A87" s="4"/>
      <c r="B87" s="40"/>
      <c r="C87" s="3"/>
      <c r="D87" s="9"/>
      <c r="E87" s="44"/>
      <c r="F87" s="25" t="e">
        <f t="shared" si="57"/>
        <v>#N/A</v>
      </c>
      <c r="G87" s="10"/>
      <c r="H87" s="4"/>
      <c r="I87" s="40"/>
      <c r="J87" s="3"/>
      <c r="K87" s="9"/>
      <c r="L87" s="67" t="str">
        <f t="shared" si="55"/>
        <v/>
      </c>
      <c r="M87" s="25" t="e">
        <f t="shared" si="56"/>
        <v>#N/A</v>
      </c>
      <c r="N87" s="138"/>
      <c r="O87" s="213" t="s">
        <v>33</v>
      </c>
      <c r="P87" s="213"/>
      <c r="Q87" s="213"/>
      <c r="R87" s="213"/>
      <c r="S87" s="213"/>
      <c r="T87" s="213"/>
      <c r="U87" s="213"/>
      <c r="V87" s="178"/>
      <c r="W87" s="146"/>
      <c r="X87" s="214"/>
      <c r="Y87" s="215">
        <f ca="1">SUMIF($F$7:$F$13,90,$C$7:$C$13)+SUMIF($M$7:$M$23,90,$J$7:$J$23)+SUMIF($F$18:$F$49,90,$C$18:$C$49)+SUMIF($M$28:$M$49,90,$J$28:$J$49)+SUMIF($F$54:$F$64,90,$C$54:$C$64)+SUMIF($M$54:$M$65,90,$J$54:$J$64)+SUMIF($F$69:$F$99,90,$C$69:$C$99)+SUMIF($M$69:$M$99,90,$J$69:$J$99)</f>
        <v>0</v>
      </c>
      <c r="Z87" s="215"/>
      <c r="AA87" s="215">
        <f t="shared" ref="AA87" ca="1" si="61">X87-Y87</f>
        <v>0</v>
      </c>
      <c r="AB87" s="216"/>
    </row>
    <row r="88" spans="1:28" ht="15" customHeight="1" x14ac:dyDescent="0.25">
      <c r="A88" s="4"/>
      <c r="B88" s="40"/>
      <c r="C88" s="3"/>
      <c r="D88" s="9"/>
      <c r="E88" s="44"/>
      <c r="F88" s="25" t="e">
        <f t="shared" si="57"/>
        <v>#N/A</v>
      </c>
      <c r="G88" s="10"/>
      <c r="H88" s="4"/>
      <c r="I88" s="40"/>
      <c r="J88" s="3"/>
      <c r="K88" s="9"/>
      <c r="L88" s="67" t="str">
        <f t="shared" si="55"/>
        <v/>
      </c>
      <c r="M88" s="25" t="e">
        <f t="shared" si="56"/>
        <v>#N/A</v>
      </c>
      <c r="N88" s="138"/>
      <c r="O88" s="213"/>
      <c r="P88" s="213"/>
      <c r="Q88" s="213"/>
      <c r="R88" s="213"/>
      <c r="S88" s="213"/>
      <c r="T88" s="213"/>
      <c r="U88" s="213"/>
      <c r="V88" s="178"/>
      <c r="W88" s="146"/>
      <c r="X88" s="214"/>
      <c r="Y88" s="215"/>
      <c r="Z88" s="215"/>
      <c r="AA88" s="215"/>
      <c r="AB88" s="216"/>
    </row>
    <row r="89" spans="1:28" ht="15" customHeight="1" x14ac:dyDescent="0.25">
      <c r="A89" s="4"/>
      <c r="B89" s="40"/>
      <c r="C89" s="3"/>
      <c r="D89" s="9"/>
      <c r="E89" s="44"/>
      <c r="F89" s="25" t="e">
        <f t="shared" si="57"/>
        <v>#N/A</v>
      </c>
      <c r="G89" s="10"/>
      <c r="H89" s="4"/>
      <c r="I89" s="40"/>
      <c r="J89" s="3"/>
      <c r="K89" s="9"/>
      <c r="L89" s="67" t="str">
        <f t="shared" si="55"/>
        <v/>
      </c>
      <c r="M89" s="25" t="e">
        <f t="shared" si="56"/>
        <v>#N/A</v>
      </c>
      <c r="N89" s="138"/>
      <c r="O89" s="213" t="s">
        <v>1073</v>
      </c>
      <c r="P89" s="213"/>
      <c r="Q89" s="213"/>
      <c r="R89" s="213"/>
      <c r="S89" s="213"/>
      <c r="T89" s="213"/>
      <c r="U89" s="213"/>
      <c r="V89" s="139"/>
      <c r="W89" s="146"/>
      <c r="X89" s="214"/>
      <c r="Y89" s="215">
        <f ca="1">SUMIF($F$7:$F$13,110,$C$7:$C$13)+SUMIF($M$7:$M$23,110,$J$7:$J$23)+SUMIF($F$18:$F$49,110,$C$18:$C$49)+SUMIF($M$28:$M$49,110,$J$28:$J$49)+SUMIF($F$54:$F$64,110,$C$54:$C$64)+SUMIF($M$54:$M$65,110,$J$54:$J$64)+SUMIF($F$69:$F$99,110,$C$69:$C$99)+SUMIF($M$69:$M$99,110,$J$69:$J$99)</f>
        <v>0</v>
      </c>
      <c r="Z89" s="215"/>
      <c r="AA89" s="215">
        <f t="shared" ref="AA89" ca="1" si="62">X89-Y89</f>
        <v>0</v>
      </c>
      <c r="AB89" s="216"/>
    </row>
    <row r="90" spans="1:28" ht="15.75" customHeight="1" x14ac:dyDescent="0.25">
      <c r="A90" s="4"/>
      <c r="B90" s="40"/>
      <c r="C90" s="3"/>
      <c r="D90" s="9"/>
      <c r="E90" s="44"/>
      <c r="F90" s="25" t="e">
        <f t="shared" si="57"/>
        <v>#N/A</v>
      </c>
      <c r="G90" s="10"/>
      <c r="H90" s="4"/>
      <c r="I90" s="40"/>
      <c r="J90" s="3"/>
      <c r="K90" s="9"/>
      <c r="L90" s="67" t="str">
        <f t="shared" si="55"/>
        <v/>
      </c>
      <c r="M90" s="25" t="e">
        <f t="shared" si="56"/>
        <v>#N/A</v>
      </c>
      <c r="N90" s="138"/>
      <c r="O90" s="213"/>
      <c r="P90" s="213"/>
      <c r="Q90" s="213"/>
      <c r="R90" s="213"/>
      <c r="S90" s="213"/>
      <c r="T90" s="213"/>
      <c r="U90" s="213"/>
      <c r="V90" s="139"/>
      <c r="W90" s="146"/>
      <c r="X90" s="214"/>
      <c r="Y90" s="215"/>
      <c r="Z90" s="215"/>
      <c r="AA90" s="215"/>
      <c r="AB90" s="216"/>
    </row>
    <row r="91" spans="1:28" ht="15" customHeight="1" thickBot="1" x14ac:dyDescent="0.3">
      <c r="A91" s="4"/>
      <c r="B91" s="40"/>
      <c r="C91" s="3"/>
      <c r="D91" s="9"/>
      <c r="E91" s="44"/>
      <c r="F91" s="25" t="e">
        <f t="shared" si="57"/>
        <v>#N/A</v>
      </c>
      <c r="G91" s="10"/>
      <c r="H91" s="4"/>
      <c r="I91" s="40"/>
      <c r="J91" s="3"/>
      <c r="K91" s="9"/>
      <c r="L91" s="67" t="str">
        <f t="shared" si="55"/>
        <v/>
      </c>
      <c r="M91" s="25" t="e">
        <f t="shared" si="56"/>
        <v>#N/A</v>
      </c>
      <c r="N91" s="138"/>
      <c r="O91" s="141"/>
      <c r="P91" s="141"/>
      <c r="Q91" s="141"/>
      <c r="R91" s="141"/>
      <c r="S91" s="141"/>
      <c r="T91" s="141"/>
      <c r="U91" s="141"/>
      <c r="V91" s="141"/>
      <c r="W91" s="142"/>
      <c r="X91" s="146"/>
      <c r="Y91" s="147"/>
      <c r="Z91" s="147"/>
      <c r="AA91" s="147"/>
      <c r="AB91" s="148"/>
    </row>
    <row r="92" spans="1:28" ht="15" customHeight="1" x14ac:dyDescent="0.25">
      <c r="A92" s="4"/>
      <c r="B92" s="40"/>
      <c r="C92" s="3"/>
      <c r="D92" s="9"/>
      <c r="E92" s="44"/>
      <c r="F92" s="25" t="e">
        <f t="shared" si="57"/>
        <v>#N/A</v>
      </c>
      <c r="H92" s="4"/>
      <c r="I92" s="40"/>
      <c r="J92" s="3"/>
      <c r="K92" s="9"/>
      <c r="L92" s="67" t="str">
        <f t="shared" si="55"/>
        <v/>
      </c>
      <c r="M92" s="25" t="e">
        <f t="shared" si="56"/>
        <v>#N/A</v>
      </c>
      <c r="N92" s="138"/>
      <c r="O92" s="143"/>
      <c r="P92" s="143"/>
      <c r="Q92" s="143"/>
      <c r="R92" s="143"/>
      <c r="S92" s="205" t="s">
        <v>7</v>
      </c>
      <c r="T92" s="206"/>
      <c r="U92" s="206"/>
      <c r="V92" s="206"/>
      <c r="W92" s="206"/>
      <c r="X92" s="209">
        <f>SUM(X77:X90)</f>
        <v>0</v>
      </c>
      <c r="Y92" s="209">
        <f ca="1">SUM(Y77:Z90)</f>
        <v>0</v>
      </c>
      <c r="Z92" s="209"/>
      <c r="AA92" s="209">
        <f ca="1">SUM(AA77:AB90)</f>
        <v>0</v>
      </c>
      <c r="AB92" s="211"/>
    </row>
    <row r="93" spans="1:28" ht="15" customHeight="1" thickBot="1" x14ac:dyDescent="0.3">
      <c r="A93" s="4"/>
      <c r="B93" s="40"/>
      <c r="C93" s="3"/>
      <c r="D93" s="9"/>
      <c r="E93" s="44"/>
      <c r="F93" s="25" t="e">
        <f t="shared" si="57"/>
        <v>#N/A</v>
      </c>
      <c r="H93" s="4"/>
      <c r="I93" s="40"/>
      <c r="J93" s="3"/>
      <c r="K93" s="9"/>
      <c r="L93" s="67" t="str">
        <f t="shared" si="55"/>
        <v/>
      </c>
      <c r="M93" s="25" t="e">
        <f t="shared" si="56"/>
        <v>#N/A</v>
      </c>
      <c r="N93" s="144"/>
      <c r="O93" s="145"/>
      <c r="P93" s="145"/>
      <c r="Q93" s="145"/>
      <c r="R93" s="145"/>
      <c r="S93" s="207"/>
      <c r="T93" s="208"/>
      <c r="U93" s="208"/>
      <c r="V93" s="208"/>
      <c r="W93" s="208"/>
      <c r="X93" s="208"/>
      <c r="Y93" s="210"/>
      <c r="Z93" s="210"/>
      <c r="AA93" s="210"/>
      <c r="AB93" s="212"/>
    </row>
    <row r="94" spans="1:28" ht="15" customHeight="1" x14ac:dyDescent="0.25">
      <c r="A94" s="4"/>
      <c r="B94" s="40"/>
      <c r="C94" s="3"/>
      <c r="D94" s="9"/>
      <c r="E94" s="44"/>
      <c r="F94" s="25" t="e">
        <f t="shared" si="57"/>
        <v>#N/A</v>
      </c>
      <c r="H94" s="4"/>
      <c r="I94" s="40"/>
      <c r="J94" s="3"/>
      <c r="K94" s="9"/>
      <c r="L94" s="67" t="str">
        <f t="shared" si="55"/>
        <v/>
      </c>
      <c r="M94" s="25" t="e">
        <f t="shared" si="56"/>
        <v>#N/A</v>
      </c>
    </row>
    <row r="95" spans="1:28" ht="15" customHeight="1" x14ac:dyDescent="0.25">
      <c r="A95" s="4"/>
      <c r="B95" s="40"/>
      <c r="C95" s="3"/>
      <c r="D95" s="9"/>
      <c r="E95" s="44"/>
      <c r="F95" s="25" t="e">
        <f t="shared" si="57"/>
        <v>#N/A</v>
      </c>
      <c r="H95" s="4"/>
      <c r="I95" s="40"/>
      <c r="J95" s="3"/>
      <c r="K95" s="9"/>
      <c r="L95" s="67" t="str">
        <f t="shared" si="55"/>
        <v/>
      </c>
      <c r="M95" s="25" t="e">
        <f t="shared" si="56"/>
        <v>#N/A</v>
      </c>
    </row>
    <row r="96" spans="1:28" x14ac:dyDescent="0.25">
      <c r="A96" s="4"/>
      <c r="B96" s="40"/>
      <c r="C96" s="3"/>
      <c r="D96" s="9"/>
      <c r="E96" s="44"/>
      <c r="F96" s="25" t="e">
        <f t="shared" si="57"/>
        <v>#N/A</v>
      </c>
      <c r="H96" s="4"/>
      <c r="I96" s="40"/>
      <c r="J96" s="3"/>
      <c r="K96" s="9"/>
      <c r="L96" s="67" t="str">
        <f t="shared" si="55"/>
        <v/>
      </c>
      <c r="M96" s="25" t="e">
        <f t="shared" si="56"/>
        <v>#N/A</v>
      </c>
    </row>
    <row r="97" spans="1:13" x14ac:dyDescent="0.25">
      <c r="A97" s="4"/>
      <c r="B97" s="40"/>
      <c r="C97" s="3"/>
      <c r="D97" s="9"/>
      <c r="E97" s="44"/>
      <c r="F97" s="25" t="e">
        <f t="shared" si="57"/>
        <v>#N/A</v>
      </c>
      <c r="H97" s="4"/>
      <c r="I97" s="40"/>
      <c r="J97" s="3"/>
      <c r="K97" s="9"/>
      <c r="L97" s="67" t="str">
        <f t="shared" si="55"/>
        <v/>
      </c>
      <c r="M97" s="25" t="e">
        <f t="shared" si="56"/>
        <v>#N/A</v>
      </c>
    </row>
    <row r="98" spans="1:13" ht="15" customHeight="1" x14ac:dyDescent="0.25">
      <c r="A98" s="4"/>
      <c r="B98" s="40"/>
      <c r="C98" s="3"/>
      <c r="D98" s="9"/>
      <c r="E98" s="44"/>
      <c r="F98" s="25" t="e">
        <f t="shared" si="57"/>
        <v>#N/A</v>
      </c>
      <c r="H98" s="4"/>
      <c r="I98" s="40"/>
      <c r="J98" s="3"/>
      <c r="K98" s="9"/>
      <c r="L98" s="67" t="str">
        <f t="shared" si="55"/>
        <v/>
      </c>
      <c r="M98" s="25" t="e">
        <f t="shared" si="56"/>
        <v>#N/A</v>
      </c>
    </row>
    <row r="99" spans="1:13" ht="15.75" customHeight="1" thickBot="1" x14ac:dyDescent="0.3">
      <c r="A99" s="4"/>
      <c r="B99" s="40"/>
      <c r="C99" s="3"/>
      <c r="D99" s="9"/>
      <c r="E99" s="44"/>
      <c r="F99" s="25" t="e">
        <f t="shared" si="57"/>
        <v>#N/A</v>
      </c>
      <c r="H99" s="4"/>
      <c r="I99" s="40"/>
      <c r="J99" s="3"/>
      <c r="K99" s="9"/>
      <c r="L99" s="67" t="str">
        <f t="shared" si="55"/>
        <v/>
      </c>
      <c r="M99" s="25" t="e">
        <f t="shared" si="56"/>
        <v>#N/A</v>
      </c>
    </row>
    <row r="100" spans="1:13" ht="19.5" customHeight="1" thickBot="1" x14ac:dyDescent="0.3">
      <c r="A100" s="41"/>
      <c r="B100" s="42" t="s">
        <v>7</v>
      </c>
      <c r="C100" s="51">
        <f>SUM(C69:C99)</f>
        <v>0</v>
      </c>
      <c r="D100" s="26"/>
      <c r="E100" s="77"/>
      <c r="F100" s="94"/>
      <c r="H100" s="41"/>
      <c r="I100" s="42" t="s">
        <v>7</v>
      </c>
      <c r="J100" s="51">
        <f>SUM(J69:J99)</f>
        <v>0</v>
      </c>
      <c r="K100" s="26"/>
      <c r="L100" s="80" t="str">
        <f>IFERROR(VLOOKUP(K100,DESCRIPTIONS,2), "")</f>
        <v/>
      </c>
      <c r="M100" s="47"/>
    </row>
  </sheetData>
  <sheetProtection algorithmName="SHA-512" hashValue="g0nzdORYyrymnb6ag0JAWpQI2OfKgjM6TyK/53vPcNLOdw7GBbYoP6N9EoSHh9HjnEk1Lw3u46086XRcj/OdTA==" saltValue="eU1kaax51Wv1fbtJOYwTAg==" spinCount="100000" sheet="1" selectLockedCells="1"/>
  <sortState xmlns:xlrd2="http://schemas.microsoft.com/office/spreadsheetml/2017/richdata2" ref="W16:W29">
    <sortCondition ref="W16:W29"/>
  </sortState>
  <mergeCells count="114">
    <mergeCell ref="H67:L67"/>
    <mergeCell ref="A52:E52"/>
    <mergeCell ref="C3:E3"/>
    <mergeCell ref="J3:K3"/>
    <mergeCell ref="N14:T14"/>
    <mergeCell ref="A67:E67"/>
    <mergeCell ref="N52:T52"/>
    <mergeCell ref="V14:AB14"/>
    <mergeCell ref="V56:X56"/>
    <mergeCell ref="Y56:Z56"/>
    <mergeCell ref="AA56:AB56"/>
    <mergeCell ref="V57:X57"/>
    <mergeCell ref="V39:AB39"/>
    <mergeCell ref="O3:P3"/>
    <mergeCell ref="Q3:R3"/>
    <mergeCell ref="H52:L52"/>
    <mergeCell ref="N61:T61"/>
    <mergeCell ref="V60:X60"/>
    <mergeCell ref="Y60:Z60"/>
    <mergeCell ref="AA60:AB60"/>
    <mergeCell ref="V55:X55"/>
    <mergeCell ref="Y55:Z55"/>
    <mergeCell ref="AA55:AB55"/>
    <mergeCell ref="V59:X59"/>
    <mergeCell ref="Y59:Z59"/>
    <mergeCell ref="AA59:AB59"/>
    <mergeCell ref="A1:M1"/>
    <mergeCell ref="N1:AB1"/>
    <mergeCell ref="N5:T5"/>
    <mergeCell ref="A5:E5"/>
    <mergeCell ref="A16:E16"/>
    <mergeCell ref="H5:L5"/>
    <mergeCell ref="H26:L26"/>
    <mergeCell ref="V5:AB5"/>
    <mergeCell ref="V52:AB52"/>
    <mergeCell ref="V53:X53"/>
    <mergeCell ref="Y53:Z53"/>
    <mergeCell ref="AA53:AB53"/>
    <mergeCell ref="V54:X54"/>
    <mergeCell ref="Y54:Z54"/>
    <mergeCell ref="AA54:AB54"/>
    <mergeCell ref="Y57:Z57"/>
    <mergeCell ref="AA57:AB57"/>
    <mergeCell ref="V58:X58"/>
    <mergeCell ref="Y58:Z58"/>
    <mergeCell ref="AA58:AB58"/>
    <mergeCell ref="X92:X93"/>
    <mergeCell ref="Y92:Z93"/>
    <mergeCell ref="AA92:AB93"/>
    <mergeCell ref="N74:AB75"/>
    <mergeCell ref="O81:T82"/>
    <mergeCell ref="O83:T84"/>
    <mergeCell ref="O85:V86"/>
    <mergeCell ref="O89:U90"/>
    <mergeCell ref="S92:W93"/>
    <mergeCell ref="Y76:Z76"/>
    <mergeCell ref="AA76:AB76"/>
    <mergeCell ref="O77:T78"/>
    <mergeCell ref="X77:X78"/>
    <mergeCell ref="Y77:Z78"/>
    <mergeCell ref="AA77:AB78"/>
    <mergeCell ref="O79:T80"/>
    <mergeCell ref="X79:X80"/>
    <mergeCell ref="Y79:Z80"/>
    <mergeCell ref="AA79:AB80"/>
    <mergeCell ref="X89:X90"/>
    <mergeCell ref="Y89:Z90"/>
    <mergeCell ref="AA89:AB90"/>
    <mergeCell ref="X83:X84"/>
    <mergeCell ref="Y83:Z84"/>
    <mergeCell ref="V63:X63"/>
    <mergeCell ref="Y63:Z63"/>
    <mergeCell ref="AA63:AB63"/>
    <mergeCell ref="V64:X64"/>
    <mergeCell ref="Y64:Z64"/>
    <mergeCell ref="AA64:AB64"/>
    <mergeCell ref="V61:X61"/>
    <mergeCell ref="Y61:Z61"/>
    <mergeCell ref="AA61:AB61"/>
    <mergeCell ref="V62:X62"/>
    <mergeCell ref="Y62:Z62"/>
    <mergeCell ref="AA62:AB62"/>
    <mergeCell ref="V68:X68"/>
    <mergeCell ref="Y68:Z68"/>
    <mergeCell ref="AA68:AB68"/>
    <mergeCell ref="V69:X69"/>
    <mergeCell ref="Y69:Z69"/>
    <mergeCell ref="AA69:AB69"/>
    <mergeCell ref="V65:X65"/>
    <mergeCell ref="Y65:Z65"/>
    <mergeCell ref="AA65:AB65"/>
    <mergeCell ref="V67:X67"/>
    <mergeCell ref="Y67:Z67"/>
    <mergeCell ref="AA67:AB67"/>
    <mergeCell ref="V66:X66"/>
    <mergeCell ref="Y66:Z66"/>
    <mergeCell ref="AA66:AB66"/>
    <mergeCell ref="O87:U88"/>
    <mergeCell ref="Y87:Z88"/>
    <mergeCell ref="AA87:AB88"/>
    <mergeCell ref="X87:X88"/>
    <mergeCell ref="V70:X70"/>
    <mergeCell ref="Y70:Z70"/>
    <mergeCell ref="AA70:AB70"/>
    <mergeCell ref="V71:X71"/>
    <mergeCell ref="Y71:Z71"/>
    <mergeCell ref="AA71:AB71"/>
    <mergeCell ref="AA83:AB84"/>
    <mergeCell ref="X85:X86"/>
    <mergeCell ref="Y85:Z86"/>
    <mergeCell ref="AA85:AB86"/>
    <mergeCell ref="X81:X82"/>
    <mergeCell ref="Y81:Z82"/>
    <mergeCell ref="AA81:AB82"/>
  </mergeCells>
  <conditionalFormatting sqref="T12">
    <cfRule type="cellIs" dxfId="169" priority="67" operator="lessThan">
      <formula>0</formula>
    </cfRule>
    <cfRule type="cellIs" dxfId="168" priority="68" operator="greaterThan">
      <formula>0</formula>
    </cfRule>
  </conditionalFormatting>
  <conditionalFormatting sqref="T71">
    <cfRule type="cellIs" dxfId="167" priority="57" operator="lessThan">
      <formula>0</formula>
    </cfRule>
    <cfRule type="cellIs" dxfId="166" priority="58" operator="greaterThan">
      <formula>0</formula>
    </cfRule>
  </conditionalFormatting>
  <conditionalFormatting sqref="T59">
    <cfRule type="cellIs" dxfId="165" priority="55" operator="lessThan">
      <formula>0</formula>
    </cfRule>
    <cfRule type="cellIs" dxfId="164" priority="56" operator="greaterThan">
      <formula>0</formula>
    </cfRule>
  </conditionalFormatting>
  <conditionalFormatting sqref="T50">
    <cfRule type="cellIs" dxfId="163" priority="53" operator="lessThan">
      <formula>0</formula>
    </cfRule>
    <cfRule type="cellIs" dxfId="162" priority="54" operator="greaterThan">
      <formula>0</formula>
    </cfRule>
  </conditionalFormatting>
  <conditionalFormatting sqref="AB37">
    <cfRule type="cellIs" dxfId="161" priority="51" operator="lessThan">
      <formula>0</formula>
    </cfRule>
    <cfRule type="cellIs" dxfId="160" priority="52" operator="greaterThan">
      <formula>0</formula>
    </cfRule>
  </conditionalFormatting>
  <conditionalFormatting sqref="AB50">
    <cfRule type="cellIs" dxfId="159" priority="49" operator="lessThan">
      <formula>0</formula>
    </cfRule>
    <cfRule type="cellIs" dxfId="158" priority="50" operator="greaterThan">
      <formula>0</formula>
    </cfRule>
  </conditionalFormatting>
  <conditionalFormatting sqref="T7:T11 T54:T58 AB41:AB49 AB16:AB20 T16:T33 AB22:AB36">
    <cfRule type="cellIs" dxfId="157" priority="33" operator="lessThan">
      <formula>0</formula>
    </cfRule>
    <cfRule type="cellIs" dxfId="156" priority="34" operator="greaterThan">
      <formula>0</formula>
    </cfRule>
  </conditionalFormatting>
  <conditionalFormatting sqref="AB12">
    <cfRule type="cellIs" dxfId="155" priority="31" operator="lessThan">
      <formula>0</formula>
    </cfRule>
    <cfRule type="cellIs" dxfId="154" priority="32" operator="greaterThan">
      <formula>0</formula>
    </cfRule>
  </conditionalFormatting>
  <conditionalFormatting sqref="AB7:AB11">
    <cfRule type="cellIs" dxfId="153" priority="29" operator="lessThan">
      <formula>0</formula>
    </cfRule>
    <cfRule type="cellIs" dxfId="152" priority="30" operator="greaterThan">
      <formula>0</formula>
    </cfRule>
  </conditionalFormatting>
  <conditionalFormatting sqref="X89:X90">
    <cfRule type="cellIs" dxfId="151" priority="18" operator="notEqual">
      <formula>$Z$50</formula>
    </cfRule>
  </conditionalFormatting>
  <conditionalFormatting sqref="AA92">
    <cfRule type="cellIs" dxfId="150" priority="25" operator="lessThan">
      <formula>0</formula>
    </cfRule>
    <cfRule type="cellIs" dxfId="149" priority="26" operator="greaterThan">
      <formula>0</formula>
    </cfRule>
  </conditionalFormatting>
  <conditionalFormatting sqref="AA77:AB90">
    <cfRule type="cellIs" dxfId="148" priority="23" operator="greaterThan">
      <formula>0</formula>
    </cfRule>
    <cfRule type="cellIs" dxfId="147" priority="24" operator="lessThan">
      <formula>0</formula>
    </cfRule>
  </conditionalFormatting>
  <conditionalFormatting sqref="X77:X78">
    <cfRule type="cellIs" dxfId="146" priority="22" operator="notEqual">
      <formula>$R$12</formula>
    </cfRule>
  </conditionalFormatting>
  <conditionalFormatting sqref="X79:X80">
    <cfRule type="cellIs" dxfId="145" priority="21" operator="notEqual">
      <formula>$R$50</formula>
    </cfRule>
  </conditionalFormatting>
  <conditionalFormatting sqref="X81:X82">
    <cfRule type="cellIs" dxfId="144" priority="20" operator="notEqual">
      <formula>$Z$12</formula>
    </cfRule>
  </conditionalFormatting>
  <conditionalFormatting sqref="X83:X84">
    <cfRule type="cellIs" dxfId="143" priority="19" operator="notEqual">
      <formula>$Z$37</formula>
    </cfRule>
  </conditionalFormatting>
  <conditionalFormatting sqref="T33 T36 T38:T49">
    <cfRule type="cellIs" dxfId="142" priority="16" operator="lessThan">
      <formula>0</formula>
    </cfRule>
    <cfRule type="cellIs" dxfId="141" priority="17" operator="greaterThan">
      <formula>0</formula>
    </cfRule>
  </conditionalFormatting>
  <conditionalFormatting sqref="X87:X88">
    <cfRule type="cellIs" dxfId="140" priority="15" operator="notEqual">
      <formula>$R$71</formula>
    </cfRule>
  </conditionalFormatting>
  <conditionalFormatting sqref="T34">
    <cfRule type="cellIs" dxfId="139" priority="13" operator="lessThan">
      <formula>0</formula>
    </cfRule>
    <cfRule type="cellIs" dxfId="138" priority="14" operator="greaterThan">
      <formula>0</formula>
    </cfRule>
  </conditionalFormatting>
  <conditionalFormatting sqref="T34">
    <cfRule type="cellIs" dxfId="137" priority="11" operator="lessThan">
      <formula>0</formula>
    </cfRule>
    <cfRule type="cellIs" dxfId="136" priority="12" operator="greaterThan">
      <formula>0</formula>
    </cfRule>
  </conditionalFormatting>
  <conditionalFormatting sqref="T35">
    <cfRule type="cellIs" dxfId="135" priority="9" operator="lessThan">
      <formula>0</formula>
    </cfRule>
    <cfRule type="cellIs" dxfId="134" priority="10" operator="greaterThan">
      <formula>0</formula>
    </cfRule>
  </conditionalFormatting>
  <conditionalFormatting sqref="T35">
    <cfRule type="cellIs" dxfId="133" priority="7" operator="lessThan">
      <formula>0</formula>
    </cfRule>
    <cfRule type="cellIs" dxfId="132" priority="8" operator="greaterThan">
      <formula>0</formula>
    </cfRule>
  </conditionalFormatting>
  <conditionalFormatting sqref="T37">
    <cfRule type="cellIs" dxfId="131" priority="5" operator="lessThan">
      <formula>0</formula>
    </cfRule>
    <cfRule type="cellIs" dxfId="130" priority="6" operator="greaterThan">
      <formula>0</formula>
    </cfRule>
  </conditionalFormatting>
  <conditionalFormatting sqref="T37">
    <cfRule type="cellIs" dxfId="129" priority="3" operator="lessThan">
      <formula>0</formula>
    </cfRule>
    <cfRule type="cellIs" dxfId="128" priority="4" operator="greaterThan">
      <formula>0</formula>
    </cfRule>
  </conditionalFormatting>
  <conditionalFormatting sqref="AB21">
    <cfRule type="cellIs" dxfId="127" priority="1" operator="lessThan">
      <formula>0</formula>
    </cfRule>
    <cfRule type="cellIs" dxfId="126" priority="2" operator="greaterThan">
      <formula>0</formula>
    </cfRule>
  </conditionalFormatting>
  <dataValidations disablePrompts="1" count="10">
    <dataValidation type="list" allowBlank="1" showInputMessage="1" showErrorMessage="1" sqref="D58:D64" xr:uid="{00000000-0002-0000-0300-000000000000}">
      <formula1>CLERICAL</formula1>
    </dataValidation>
    <dataValidation type="list" showInputMessage="1" showErrorMessage="1" sqref="D8:D13" xr:uid="{00000000-0002-0000-0300-000001000000}">
      <formula1>ADMIN</formula1>
    </dataValidation>
    <dataValidation type="list" showInputMessage="1" showErrorMessage="1" sqref="C69:C99 J69:J99" xr:uid="{00000000-0002-0000-0300-000002000000}">
      <formula1>UNIT</formula1>
    </dataValidation>
    <dataValidation type="list" showInputMessage="1" showErrorMessage="1" sqref="K7:K23" xr:uid="{00000000-0002-0000-0300-000003000000}">
      <formula1>TITLE_I_IA</formula1>
    </dataValidation>
    <dataValidation type="list" showInputMessage="1" showErrorMessage="1" sqref="K54:K64" xr:uid="{00000000-0002-0000-0300-000004000000}">
      <formula1>EAP</formula1>
    </dataValidation>
    <dataValidation type="list" showInputMessage="1" showErrorMessage="1" sqref="D70:D99" xr:uid="{00000000-0002-0000-0300-000005000000}">
      <formula1>CAFETERIA</formula1>
    </dataValidation>
    <dataValidation type="list" showInputMessage="1" showErrorMessage="1" sqref="E70:E99" xr:uid="{00000000-0002-0000-0300-000006000000}">
      <formula1>CAFEJOB</formula1>
    </dataValidation>
    <dataValidation type="list" showInputMessage="1" showErrorMessage="1" sqref="K69:K99" xr:uid="{00000000-0002-0000-0300-000007000000}">
      <formula1>CUSTODIAL</formula1>
    </dataValidation>
    <dataValidation type="list" showInputMessage="1" showErrorMessage="1" sqref="D18:D49" xr:uid="{00000000-0002-0000-0300-000008000000}">
      <formula1>IA</formula1>
    </dataValidation>
    <dataValidation type="list" showInputMessage="1" showErrorMessage="1" sqref="K28:K49" xr:uid="{00000000-0002-0000-0300-000009000000}">
      <formula1>BUS</formula1>
    </dataValidation>
  </dataValidations>
  <printOptions horizontalCentered="1"/>
  <pageMargins left="0.7" right="0.7" top="0.75" bottom="0.75" header="0.3" footer="0.3"/>
  <pageSetup scale="59" orientation="landscape" r:id="rId1"/>
  <rowBreaks count="1" manualBreakCount="1">
    <brk id="50" max="27" man="1"/>
  </rowBreaks>
  <colBreaks count="1" manualBreakCount="1">
    <brk id="13" max="9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sheetPr>
  <dimension ref="A1:AC173"/>
  <sheetViews>
    <sheetView view="pageBreakPreview" zoomScaleNormal="100" zoomScaleSheetLayoutView="100" workbookViewId="0">
      <selection activeCell="D3" sqref="D3:F3"/>
    </sheetView>
  </sheetViews>
  <sheetFormatPr defaultColWidth="9.140625" defaultRowHeight="15" x14ac:dyDescent="0.25"/>
  <cols>
    <col min="1" max="1" width="1.7109375" style="11" customWidth="1"/>
    <col min="2" max="2" width="13.85546875" style="11" bestFit="1" customWidth="1"/>
    <col min="3" max="3" width="26.42578125" style="11" customWidth="1"/>
    <col min="4" max="4" width="9.7109375" style="11" customWidth="1"/>
    <col min="5" max="5" width="9.5703125" style="11" bestFit="1" customWidth="1"/>
    <col min="6" max="6" width="17" style="11" bestFit="1" customWidth="1"/>
    <col min="7" max="7" width="4.7109375" style="13" hidden="1" customWidth="1"/>
    <col min="8" max="8" width="1.7109375" style="11" customWidth="1"/>
    <col min="9" max="9" width="13.85546875" style="11" bestFit="1" customWidth="1"/>
    <col min="10" max="10" width="26.42578125" style="11" customWidth="1"/>
    <col min="11" max="11" width="9.7109375" style="11" customWidth="1"/>
    <col min="12" max="12" width="9.5703125" style="11" bestFit="1" customWidth="1"/>
    <col min="13" max="13" width="19.140625" style="11" customWidth="1"/>
    <col min="14" max="14" width="5.140625" style="13" hidden="1" customWidth="1"/>
    <col min="15" max="15" width="1.7109375" style="11" customWidth="1"/>
    <col min="16" max="16" width="9.5703125" style="11" bestFit="1" customWidth="1"/>
    <col min="17" max="17" width="21.5703125" style="11" bestFit="1" customWidth="1"/>
    <col min="18" max="18" width="13.85546875" style="11" bestFit="1" customWidth="1"/>
    <col min="19" max="21" width="10.7109375" style="11" customWidth="1"/>
    <col min="22" max="23" width="1.7109375" style="11" customWidth="1"/>
    <col min="24" max="24" width="9.140625" style="11"/>
    <col min="25" max="25" width="24" style="11" customWidth="1"/>
    <col min="26" max="26" width="15" style="11" bestFit="1" customWidth="1"/>
    <col min="27" max="29" width="10.7109375" style="11" customWidth="1"/>
    <col min="30" max="16384" width="9.140625" style="11"/>
  </cols>
  <sheetData>
    <row r="1" spans="1:29" ht="18.75" x14ac:dyDescent="0.25">
      <c r="A1" s="185" t="s">
        <v>1069</v>
      </c>
      <c r="B1" s="185"/>
      <c r="C1" s="185"/>
      <c r="D1" s="185"/>
      <c r="E1" s="185"/>
      <c r="F1" s="185"/>
      <c r="G1" s="185"/>
      <c r="H1" s="185"/>
      <c r="I1" s="185"/>
      <c r="J1" s="185"/>
      <c r="K1" s="185"/>
      <c r="L1" s="185"/>
      <c r="M1" s="185"/>
      <c r="N1" s="185"/>
      <c r="O1" s="185" t="s">
        <v>20</v>
      </c>
      <c r="P1" s="185"/>
      <c r="Q1" s="185"/>
      <c r="R1" s="185"/>
      <c r="S1" s="185"/>
      <c r="T1" s="185"/>
      <c r="U1" s="185"/>
      <c r="V1" s="185"/>
      <c r="W1" s="185"/>
      <c r="X1" s="185"/>
      <c r="Y1" s="185"/>
      <c r="Z1" s="185"/>
      <c r="AA1" s="185"/>
      <c r="AB1" s="185"/>
      <c r="AC1" s="185"/>
    </row>
    <row r="2" spans="1:29" ht="6" customHeight="1" x14ac:dyDescent="0.25"/>
    <row r="3" spans="1:29" ht="18.75" x14ac:dyDescent="0.25">
      <c r="C3" s="124" t="s">
        <v>0</v>
      </c>
      <c r="D3" s="190"/>
      <c r="E3" s="190"/>
      <c r="F3" s="190"/>
      <c r="G3" s="56"/>
      <c r="H3" s="57"/>
      <c r="I3" s="57"/>
      <c r="J3" s="124" t="s">
        <v>15</v>
      </c>
      <c r="K3" s="189"/>
      <c r="L3" s="189"/>
      <c r="M3" s="57"/>
      <c r="N3" s="14"/>
      <c r="P3" s="191" t="s">
        <v>39</v>
      </c>
      <c r="Q3" s="191"/>
      <c r="R3" s="189"/>
      <c r="S3" s="189"/>
    </row>
    <row r="4" spans="1:29" ht="3" customHeight="1" thickBot="1" x14ac:dyDescent="0.3"/>
    <row r="5" spans="1:29" ht="16.5" customHeight="1" thickBot="1" x14ac:dyDescent="0.3">
      <c r="A5" s="186" t="s">
        <v>1051</v>
      </c>
      <c r="B5" s="187"/>
      <c r="C5" s="187"/>
      <c r="D5" s="187"/>
      <c r="E5" s="187"/>
      <c r="F5" s="187"/>
      <c r="G5" s="187"/>
      <c r="H5" s="187"/>
      <c r="I5" s="187"/>
      <c r="J5" s="187"/>
      <c r="K5" s="187"/>
      <c r="L5" s="187"/>
      <c r="M5" s="188"/>
      <c r="N5" s="45"/>
      <c r="O5" s="186" t="s">
        <v>1052</v>
      </c>
      <c r="P5" s="187"/>
      <c r="Q5" s="187"/>
      <c r="R5" s="187"/>
      <c r="S5" s="187"/>
      <c r="T5" s="187"/>
      <c r="U5" s="188"/>
      <c r="W5" s="186" t="s">
        <v>1052</v>
      </c>
      <c r="X5" s="187"/>
      <c r="Y5" s="187"/>
      <c r="Z5" s="187"/>
      <c r="AA5" s="187"/>
      <c r="AB5" s="187"/>
      <c r="AC5" s="188"/>
    </row>
    <row r="6" spans="1:29" ht="16.5" customHeight="1" thickBot="1" x14ac:dyDescent="0.3">
      <c r="A6" s="17"/>
      <c r="B6" s="19" t="s">
        <v>124</v>
      </c>
      <c r="C6" s="18" t="s">
        <v>6</v>
      </c>
      <c r="D6" s="19" t="s">
        <v>14</v>
      </c>
      <c r="E6" s="19" t="s">
        <v>12</v>
      </c>
      <c r="F6" s="19" t="s">
        <v>1</v>
      </c>
      <c r="G6" s="19" t="s">
        <v>13</v>
      </c>
      <c r="H6" s="58"/>
      <c r="I6" s="19" t="s">
        <v>124</v>
      </c>
      <c r="J6" s="18" t="s">
        <v>6</v>
      </c>
      <c r="K6" s="19" t="s">
        <v>14</v>
      </c>
      <c r="L6" s="19" t="s">
        <v>12</v>
      </c>
      <c r="M6" s="20" t="s">
        <v>1</v>
      </c>
      <c r="N6" s="167" t="s">
        <v>13</v>
      </c>
      <c r="O6" s="23"/>
      <c r="P6" s="18" t="s">
        <v>12</v>
      </c>
      <c r="Q6" s="125" t="s">
        <v>1</v>
      </c>
      <c r="R6" s="19" t="s">
        <v>16</v>
      </c>
      <c r="S6" s="19" t="s">
        <v>14</v>
      </c>
      <c r="T6" s="19" t="s">
        <v>17</v>
      </c>
      <c r="U6" s="20" t="s">
        <v>18</v>
      </c>
      <c r="W6" s="23"/>
      <c r="X6" s="18" t="s">
        <v>12</v>
      </c>
      <c r="Y6" s="125" t="s">
        <v>1</v>
      </c>
      <c r="Z6" s="19" t="s">
        <v>16</v>
      </c>
      <c r="AA6" s="19" t="s">
        <v>14</v>
      </c>
      <c r="AB6" s="19" t="s">
        <v>17</v>
      </c>
      <c r="AC6" s="20" t="s">
        <v>18</v>
      </c>
    </row>
    <row r="7" spans="1:29" s="5" customFormat="1" ht="16.5" customHeight="1" x14ac:dyDescent="0.25">
      <c r="A7" s="4"/>
      <c r="B7" s="9"/>
      <c r="C7" s="40"/>
      <c r="D7" s="3"/>
      <c r="E7" s="9"/>
      <c r="F7" s="44"/>
      <c r="G7" s="25" t="e">
        <f t="shared" ref="G7:G54" si="0">VLOOKUP(E7,DESCRIPTIONS,5)</f>
        <v>#N/A</v>
      </c>
      <c r="H7" s="4"/>
      <c r="I7" s="9"/>
      <c r="J7" s="40"/>
      <c r="K7" s="3"/>
      <c r="L7" s="9"/>
      <c r="M7" s="44"/>
      <c r="N7" s="25" t="e">
        <f t="shared" ref="N7:N54" si="1">VLOOKUP(L7,DESCRIPTIONS,5)</f>
        <v>#N/A</v>
      </c>
      <c r="O7" s="61"/>
      <c r="P7" s="9"/>
      <c r="Q7" s="62" t="str">
        <f t="shared" ref="Q7:Q54" si="2">IFERROR(VLOOKUP(P7,DESCRIPTIONS,3,), "")</f>
        <v/>
      </c>
      <c r="R7" s="63" t="str">
        <f t="shared" ref="R7:R54" si="3">IFERROR(VLOOKUP(P7,DESCRIPTIONS,9,), "")</f>
        <v/>
      </c>
      <c r="S7" s="2"/>
      <c r="T7" s="64">
        <f>SUMIF($E$7:$E$54,P7,$D$7:$D$54)+SUMIF($L$7:$L$54,P7,$K$7:$K$54)+SUMIF($E$60:$E$105,P7,$D$60:$D$105)+SUMIF($L$60:$L$105,P7,$K$60:$K$105)</f>
        <v>0</v>
      </c>
      <c r="U7" s="65">
        <f>S7-T7</f>
        <v>0</v>
      </c>
      <c r="W7" s="61"/>
      <c r="X7" s="88"/>
      <c r="Y7" s="62" t="str">
        <f t="shared" ref="Y7:Y54" si="4">IFERROR(VLOOKUP(X7,DESCRIPTIONS,3,), "")</f>
        <v/>
      </c>
      <c r="Z7" s="63" t="str">
        <f t="shared" ref="Z7:Z54" si="5">IFERROR(VLOOKUP(X7,DESCRIPTIONS,9,), "")</f>
        <v/>
      </c>
      <c r="AA7" s="2"/>
      <c r="AB7" s="64">
        <f>SUMIF($E$7:$E$54,X7,$D$7:$D$54)+SUMIF($L$7:$L$54,X7,$K$7:$K$54)+SUMIF($E$60:$E$105,X7,$D$60:$D$105)+SUMIF($L$60:$L$105,X7,$K$60:$K$105)</f>
        <v>0</v>
      </c>
      <c r="AC7" s="65">
        <f>AA7-AB7</f>
        <v>0</v>
      </c>
    </row>
    <row r="8" spans="1:29" s="5" customFormat="1" ht="16.5" customHeight="1" x14ac:dyDescent="0.25">
      <c r="A8" s="4"/>
      <c r="B8" s="9"/>
      <c r="C8" s="40"/>
      <c r="D8" s="3"/>
      <c r="E8" s="9"/>
      <c r="F8" s="44"/>
      <c r="G8" s="25" t="e">
        <f t="shared" si="0"/>
        <v>#N/A</v>
      </c>
      <c r="H8" s="4"/>
      <c r="I8" s="9"/>
      <c r="J8" s="40"/>
      <c r="K8" s="3"/>
      <c r="L8" s="9"/>
      <c r="M8" s="44"/>
      <c r="N8" s="25" t="e">
        <f t="shared" si="1"/>
        <v>#N/A</v>
      </c>
      <c r="O8" s="61"/>
      <c r="P8" s="9"/>
      <c r="Q8" s="62" t="str">
        <f t="shared" si="2"/>
        <v/>
      </c>
      <c r="R8" s="63" t="str">
        <f t="shared" si="3"/>
        <v/>
      </c>
      <c r="S8" s="2"/>
      <c r="T8" s="64">
        <f>SUMIF($E$7:$E$54,P8,$D$7:$D$54)+SUMIF($L$7:$L$54,P8,$K$7:$K$54)+SUMIF($E$60:$E$105,P8,$D$60:$D$105)+SUMIF($L$60:$L$105,P8,$K$60:$K$105)</f>
        <v>0</v>
      </c>
      <c r="U8" s="65">
        <f t="shared" ref="U8:U54" si="6">S8-T8</f>
        <v>0</v>
      </c>
      <c r="W8" s="61"/>
      <c r="X8" s="9"/>
      <c r="Y8" s="62" t="str">
        <f t="shared" si="4"/>
        <v/>
      </c>
      <c r="Z8" s="63" t="str">
        <f t="shared" si="5"/>
        <v/>
      </c>
      <c r="AA8" s="2"/>
      <c r="AB8" s="64">
        <f t="shared" ref="AB8:AB54" si="7">SUMIF($E$7:$E$54,X8,$D$7:$D$54)+SUMIF($L$7:$L$54,X8,$K$7:$K$54)+SUMIF($E$60:$E$105,X8,$D$60:$D$105)+SUMIF($L$60:$L$105,X8,$K$60:$K$105)</f>
        <v>0</v>
      </c>
      <c r="AC8" s="65">
        <f t="shared" ref="AC8:AC54" si="8">AA8-AB8</f>
        <v>0</v>
      </c>
    </row>
    <row r="9" spans="1:29" s="5" customFormat="1" ht="16.5" customHeight="1" x14ac:dyDescent="0.25">
      <c r="A9" s="4"/>
      <c r="B9" s="9"/>
      <c r="C9" s="40"/>
      <c r="D9" s="3"/>
      <c r="E9" s="9"/>
      <c r="F9" s="44"/>
      <c r="G9" s="25" t="e">
        <f t="shared" si="0"/>
        <v>#N/A</v>
      </c>
      <c r="H9" s="4"/>
      <c r="I9" s="9"/>
      <c r="J9" s="40"/>
      <c r="K9" s="3"/>
      <c r="L9" s="9"/>
      <c r="M9" s="44"/>
      <c r="N9" s="25" t="e">
        <f t="shared" si="1"/>
        <v>#N/A</v>
      </c>
      <c r="O9" s="61"/>
      <c r="P9" s="9"/>
      <c r="Q9" s="62" t="str">
        <f t="shared" si="2"/>
        <v/>
      </c>
      <c r="R9" s="63" t="str">
        <f t="shared" si="3"/>
        <v/>
      </c>
      <c r="S9" s="2"/>
      <c r="T9" s="64">
        <f>SUMIF($E$7:$E$54,P9,$D$7:$D$54)+SUMIF($L$7:$L$54,P9,$K$7:$K$54)+SUMIF($E$60:$E$105,P9,$D$60:$D$105)+SUMIF($L$60:$L$105,P9,$K$60:$K$105)</f>
        <v>0</v>
      </c>
      <c r="U9" s="65">
        <f t="shared" si="6"/>
        <v>0</v>
      </c>
      <c r="W9" s="61"/>
      <c r="X9" s="9"/>
      <c r="Y9" s="62" t="str">
        <f t="shared" si="4"/>
        <v/>
      </c>
      <c r="Z9" s="63" t="str">
        <f t="shared" si="5"/>
        <v/>
      </c>
      <c r="AA9" s="2"/>
      <c r="AB9" s="64">
        <f t="shared" si="7"/>
        <v>0</v>
      </c>
      <c r="AC9" s="65">
        <f t="shared" si="8"/>
        <v>0</v>
      </c>
    </row>
    <row r="10" spans="1:29" s="5" customFormat="1" ht="16.5" customHeight="1" x14ac:dyDescent="0.25">
      <c r="A10" s="4"/>
      <c r="B10" s="9"/>
      <c r="C10" s="40"/>
      <c r="D10" s="3"/>
      <c r="E10" s="9"/>
      <c r="F10" s="44"/>
      <c r="G10" s="25" t="e">
        <f t="shared" si="0"/>
        <v>#N/A</v>
      </c>
      <c r="H10" s="4"/>
      <c r="I10" s="9"/>
      <c r="J10" s="40"/>
      <c r="K10" s="3"/>
      <c r="L10" s="9"/>
      <c r="M10" s="44"/>
      <c r="N10" s="25" t="e">
        <f t="shared" si="1"/>
        <v>#N/A</v>
      </c>
      <c r="O10" s="61"/>
      <c r="P10" s="9"/>
      <c r="Q10" s="62" t="str">
        <f t="shared" si="2"/>
        <v/>
      </c>
      <c r="R10" s="63" t="str">
        <f t="shared" si="3"/>
        <v/>
      </c>
      <c r="S10" s="2"/>
      <c r="T10" s="64">
        <f t="shared" ref="T10:T54" si="9">SUMIF($E$7:$E$54,P10,$D$7:$D$54)+SUMIF($L$7:$L$54,P10,$K$7:$K$54)+SUMIF($E$60:$E$105,P10,$D$60:$D$105)+SUMIF($L$60:$L$105,P10,$K$60:$K$105)</f>
        <v>0</v>
      </c>
      <c r="U10" s="65">
        <f t="shared" si="6"/>
        <v>0</v>
      </c>
      <c r="W10" s="61"/>
      <c r="X10" s="9"/>
      <c r="Y10" s="62" t="str">
        <f t="shared" si="4"/>
        <v/>
      </c>
      <c r="Z10" s="63" t="str">
        <f t="shared" si="5"/>
        <v/>
      </c>
      <c r="AA10" s="2"/>
      <c r="AB10" s="64">
        <f t="shared" si="7"/>
        <v>0</v>
      </c>
      <c r="AC10" s="65">
        <f t="shared" si="8"/>
        <v>0</v>
      </c>
    </row>
    <row r="11" spans="1:29" s="5" customFormat="1" ht="16.5" customHeight="1" x14ac:dyDescent="0.25">
      <c r="A11" s="4"/>
      <c r="B11" s="9"/>
      <c r="C11" s="40"/>
      <c r="D11" s="3"/>
      <c r="E11" s="9"/>
      <c r="F11" s="44"/>
      <c r="G11" s="25" t="e">
        <f t="shared" si="0"/>
        <v>#N/A</v>
      </c>
      <c r="H11" s="4"/>
      <c r="I11" s="9"/>
      <c r="J11" s="40"/>
      <c r="K11" s="3"/>
      <c r="L11" s="9"/>
      <c r="M11" s="44"/>
      <c r="N11" s="25" t="e">
        <f t="shared" si="1"/>
        <v>#N/A</v>
      </c>
      <c r="O11" s="61"/>
      <c r="P11" s="9"/>
      <c r="Q11" s="62" t="str">
        <f t="shared" si="2"/>
        <v/>
      </c>
      <c r="R11" s="63" t="str">
        <f t="shared" si="3"/>
        <v/>
      </c>
      <c r="S11" s="2"/>
      <c r="T11" s="64">
        <f t="shared" si="9"/>
        <v>0</v>
      </c>
      <c r="U11" s="65">
        <f t="shared" si="6"/>
        <v>0</v>
      </c>
      <c r="W11" s="61"/>
      <c r="X11" s="9"/>
      <c r="Y11" s="62" t="str">
        <f t="shared" si="4"/>
        <v/>
      </c>
      <c r="Z11" s="63" t="str">
        <f t="shared" si="5"/>
        <v/>
      </c>
      <c r="AA11" s="2"/>
      <c r="AB11" s="64">
        <f t="shared" si="7"/>
        <v>0</v>
      </c>
      <c r="AC11" s="65">
        <f t="shared" si="8"/>
        <v>0</v>
      </c>
    </row>
    <row r="12" spans="1:29" s="5" customFormat="1" ht="16.5" customHeight="1" x14ac:dyDescent="0.25">
      <c r="A12" s="4"/>
      <c r="B12" s="9"/>
      <c r="C12" s="40"/>
      <c r="D12" s="3"/>
      <c r="E12" s="9"/>
      <c r="F12" s="44"/>
      <c r="G12" s="25" t="e">
        <f t="shared" si="0"/>
        <v>#N/A</v>
      </c>
      <c r="H12" s="4"/>
      <c r="I12" s="9"/>
      <c r="J12" s="40"/>
      <c r="K12" s="3"/>
      <c r="L12" s="9"/>
      <c r="M12" s="44"/>
      <c r="N12" s="25" t="e">
        <f t="shared" si="1"/>
        <v>#N/A</v>
      </c>
      <c r="O12" s="61"/>
      <c r="P12" s="9"/>
      <c r="Q12" s="62" t="str">
        <f t="shared" si="2"/>
        <v/>
      </c>
      <c r="R12" s="63" t="str">
        <f t="shared" si="3"/>
        <v/>
      </c>
      <c r="S12" s="2"/>
      <c r="T12" s="64">
        <f t="shared" si="9"/>
        <v>0</v>
      </c>
      <c r="U12" s="65">
        <f t="shared" si="6"/>
        <v>0</v>
      </c>
      <c r="W12" s="61"/>
      <c r="X12" s="9"/>
      <c r="Y12" s="62" t="str">
        <f t="shared" si="4"/>
        <v/>
      </c>
      <c r="Z12" s="63" t="str">
        <f t="shared" si="5"/>
        <v/>
      </c>
      <c r="AA12" s="2"/>
      <c r="AB12" s="64">
        <f t="shared" si="7"/>
        <v>0</v>
      </c>
      <c r="AC12" s="65">
        <f t="shared" si="8"/>
        <v>0</v>
      </c>
    </row>
    <row r="13" spans="1:29" s="5" customFormat="1" ht="16.5" customHeight="1" x14ac:dyDescent="0.25">
      <c r="A13" s="4"/>
      <c r="B13" s="9"/>
      <c r="C13" s="40"/>
      <c r="D13" s="3"/>
      <c r="E13" s="9"/>
      <c r="F13" s="44"/>
      <c r="G13" s="25" t="e">
        <f t="shared" si="0"/>
        <v>#N/A</v>
      </c>
      <c r="H13" s="4"/>
      <c r="I13" s="9"/>
      <c r="J13" s="40"/>
      <c r="K13" s="3"/>
      <c r="L13" s="9"/>
      <c r="M13" s="44"/>
      <c r="N13" s="25" t="e">
        <f t="shared" si="1"/>
        <v>#N/A</v>
      </c>
      <c r="O13" s="61"/>
      <c r="P13" s="9"/>
      <c r="Q13" s="62" t="str">
        <f t="shared" si="2"/>
        <v/>
      </c>
      <c r="R13" s="63" t="str">
        <f t="shared" si="3"/>
        <v/>
      </c>
      <c r="S13" s="2"/>
      <c r="T13" s="64">
        <f t="shared" si="9"/>
        <v>0</v>
      </c>
      <c r="U13" s="65">
        <f t="shared" si="6"/>
        <v>0</v>
      </c>
      <c r="W13" s="61"/>
      <c r="X13" s="9"/>
      <c r="Y13" s="62" t="str">
        <f t="shared" si="4"/>
        <v/>
      </c>
      <c r="Z13" s="63" t="str">
        <f t="shared" si="5"/>
        <v/>
      </c>
      <c r="AA13" s="2"/>
      <c r="AB13" s="64">
        <f t="shared" si="7"/>
        <v>0</v>
      </c>
      <c r="AC13" s="65">
        <f t="shared" si="8"/>
        <v>0</v>
      </c>
    </row>
    <row r="14" spans="1:29" s="5" customFormat="1" ht="16.5" customHeight="1" x14ac:dyDescent="0.25">
      <c r="A14" s="4"/>
      <c r="B14" s="9"/>
      <c r="C14" s="40"/>
      <c r="D14" s="3"/>
      <c r="E14" s="9"/>
      <c r="F14" s="44"/>
      <c r="G14" s="25" t="e">
        <f t="shared" si="0"/>
        <v>#N/A</v>
      </c>
      <c r="H14" s="4"/>
      <c r="I14" s="9"/>
      <c r="J14" s="40"/>
      <c r="K14" s="3"/>
      <c r="L14" s="9"/>
      <c r="M14" s="44"/>
      <c r="N14" s="25" t="e">
        <f t="shared" si="1"/>
        <v>#N/A</v>
      </c>
      <c r="O14" s="61"/>
      <c r="P14" s="9"/>
      <c r="Q14" s="62" t="str">
        <f t="shared" si="2"/>
        <v/>
      </c>
      <c r="R14" s="63" t="str">
        <f t="shared" si="3"/>
        <v/>
      </c>
      <c r="S14" s="2"/>
      <c r="T14" s="64">
        <f t="shared" si="9"/>
        <v>0</v>
      </c>
      <c r="U14" s="65">
        <f t="shared" si="6"/>
        <v>0</v>
      </c>
      <c r="W14" s="61"/>
      <c r="X14" s="9"/>
      <c r="Y14" s="62" t="str">
        <f t="shared" si="4"/>
        <v/>
      </c>
      <c r="Z14" s="63" t="str">
        <f t="shared" si="5"/>
        <v/>
      </c>
      <c r="AA14" s="2"/>
      <c r="AB14" s="64">
        <f t="shared" si="7"/>
        <v>0</v>
      </c>
      <c r="AC14" s="65">
        <f t="shared" si="8"/>
        <v>0</v>
      </c>
    </row>
    <row r="15" spans="1:29" s="5" customFormat="1" ht="16.5" customHeight="1" x14ac:dyDescent="0.25">
      <c r="A15" s="4"/>
      <c r="B15" s="9"/>
      <c r="C15" s="40"/>
      <c r="D15" s="3"/>
      <c r="E15" s="9"/>
      <c r="F15" s="44"/>
      <c r="G15" s="25" t="e">
        <f t="shared" si="0"/>
        <v>#N/A</v>
      </c>
      <c r="H15" s="4"/>
      <c r="I15" s="9"/>
      <c r="J15" s="40"/>
      <c r="K15" s="3"/>
      <c r="L15" s="9"/>
      <c r="M15" s="44"/>
      <c r="N15" s="25" t="e">
        <f t="shared" si="1"/>
        <v>#N/A</v>
      </c>
      <c r="O15" s="61"/>
      <c r="P15" s="9"/>
      <c r="Q15" s="62" t="str">
        <f t="shared" si="2"/>
        <v/>
      </c>
      <c r="R15" s="63" t="str">
        <f t="shared" si="3"/>
        <v/>
      </c>
      <c r="S15" s="2"/>
      <c r="T15" s="64">
        <f t="shared" si="9"/>
        <v>0</v>
      </c>
      <c r="U15" s="65">
        <f t="shared" si="6"/>
        <v>0</v>
      </c>
      <c r="W15" s="61"/>
      <c r="X15" s="9"/>
      <c r="Y15" s="62" t="str">
        <f t="shared" si="4"/>
        <v/>
      </c>
      <c r="Z15" s="63" t="str">
        <f t="shared" si="5"/>
        <v/>
      </c>
      <c r="AA15" s="2"/>
      <c r="AB15" s="64">
        <f t="shared" si="7"/>
        <v>0</v>
      </c>
      <c r="AC15" s="65">
        <f t="shared" si="8"/>
        <v>0</v>
      </c>
    </row>
    <row r="16" spans="1:29" s="5" customFormat="1" ht="16.5" customHeight="1" x14ac:dyDescent="0.25">
      <c r="A16" s="4"/>
      <c r="B16" s="9"/>
      <c r="C16" s="40"/>
      <c r="D16" s="3"/>
      <c r="E16" s="9"/>
      <c r="F16" s="44"/>
      <c r="G16" s="25" t="e">
        <f t="shared" si="0"/>
        <v>#N/A</v>
      </c>
      <c r="H16" s="4"/>
      <c r="I16" s="9"/>
      <c r="J16" s="40"/>
      <c r="K16" s="3"/>
      <c r="L16" s="9"/>
      <c r="M16" s="44"/>
      <c r="N16" s="25" t="e">
        <f t="shared" si="1"/>
        <v>#N/A</v>
      </c>
      <c r="O16" s="61"/>
      <c r="P16" s="168"/>
      <c r="Q16" s="62" t="str">
        <f t="shared" si="2"/>
        <v/>
      </c>
      <c r="R16" s="63" t="str">
        <f t="shared" si="3"/>
        <v/>
      </c>
      <c r="S16" s="2"/>
      <c r="T16" s="64">
        <f t="shared" si="9"/>
        <v>0</v>
      </c>
      <c r="U16" s="65">
        <f t="shared" si="6"/>
        <v>0</v>
      </c>
      <c r="W16" s="61"/>
      <c r="X16" s="9"/>
      <c r="Y16" s="62" t="str">
        <f t="shared" si="4"/>
        <v/>
      </c>
      <c r="Z16" s="63" t="str">
        <f t="shared" si="5"/>
        <v/>
      </c>
      <c r="AA16" s="2"/>
      <c r="AB16" s="64">
        <f t="shared" si="7"/>
        <v>0</v>
      </c>
      <c r="AC16" s="65">
        <f t="shared" si="8"/>
        <v>0</v>
      </c>
    </row>
    <row r="17" spans="1:29" s="5" customFormat="1" ht="16.5" customHeight="1" x14ac:dyDescent="0.25">
      <c r="A17" s="4"/>
      <c r="B17" s="9"/>
      <c r="C17" s="40"/>
      <c r="D17" s="3"/>
      <c r="E17" s="9"/>
      <c r="F17" s="44"/>
      <c r="G17" s="25" t="e">
        <f t="shared" si="0"/>
        <v>#N/A</v>
      </c>
      <c r="H17" s="4"/>
      <c r="I17" s="9"/>
      <c r="J17" s="40"/>
      <c r="K17" s="3"/>
      <c r="L17" s="9"/>
      <c r="M17" s="44"/>
      <c r="N17" s="25" t="e">
        <f t="shared" si="1"/>
        <v>#N/A</v>
      </c>
      <c r="O17" s="61"/>
      <c r="P17" s="9"/>
      <c r="Q17" s="62" t="str">
        <f t="shared" si="2"/>
        <v/>
      </c>
      <c r="R17" s="63" t="str">
        <f t="shared" si="3"/>
        <v/>
      </c>
      <c r="S17" s="2"/>
      <c r="T17" s="64">
        <f t="shared" si="9"/>
        <v>0</v>
      </c>
      <c r="U17" s="65">
        <f t="shared" si="6"/>
        <v>0</v>
      </c>
      <c r="W17" s="61"/>
      <c r="X17" s="9"/>
      <c r="Y17" s="62" t="str">
        <f t="shared" si="4"/>
        <v/>
      </c>
      <c r="Z17" s="63" t="str">
        <f t="shared" si="5"/>
        <v/>
      </c>
      <c r="AA17" s="2"/>
      <c r="AB17" s="64">
        <f t="shared" si="7"/>
        <v>0</v>
      </c>
      <c r="AC17" s="65">
        <f t="shared" si="8"/>
        <v>0</v>
      </c>
    </row>
    <row r="18" spans="1:29" s="5" customFormat="1" ht="16.5" customHeight="1" x14ac:dyDescent="0.25">
      <c r="A18" s="4"/>
      <c r="B18" s="9"/>
      <c r="C18" s="40"/>
      <c r="D18" s="3"/>
      <c r="E18" s="9"/>
      <c r="F18" s="44"/>
      <c r="G18" s="25" t="e">
        <f t="shared" si="0"/>
        <v>#N/A</v>
      </c>
      <c r="H18" s="4"/>
      <c r="I18" s="9"/>
      <c r="J18" s="40"/>
      <c r="K18" s="3"/>
      <c r="L18" s="9"/>
      <c r="M18" s="44"/>
      <c r="N18" s="25" t="e">
        <f t="shared" si="1"/>
        <v>#N/A</v>
      </c>
      <c r="O18" s="61"/>
      <c r="P18" s="9"/>
      <c r="Q18" s="62" t="str">
        <f t="shared" si="2"/>
        <v/>
      </c>
      <c r="R18" s="63" t="str">
        <f t="shared" si="3"/>
        <v/>
      </c>
      <c r="S18" s="2"/>
      <c r="T18" s="64">
        <f t="shared" si="9"/>
        <v>0</v>
      </c>
      <c r="U18" s="65">
        <f t="shared" si="6"/>
        <v>0</v>
      </c>
      <c r="W18" s="61"/>
      <c r="X18" s="9"/>
      <c r="Y18" s="62" t="str">
        <f t="shared" si="4"/>
        <v/>
      </c>
      <c r="Z18" s="63" t="str">
        <f t="shared" si="5"/>
        <v/>
      </c>
      <c r="AA18" s="2"/>
      <c r="AB18" s="64">
        <f t="shared" si="7"/>
        <v>0</v>
      </c>
      <c r="AC18" s="65">
        <f t="shared" si="8"/>
        <v>0</v>
      </c>
    </row>
    <row r="19" spans="1:29" s="5" customFormat="1" ht="16.5" customHeight="1" x14ac:dyDescent="0.25">
      <c r="A19" s="4"/>
      <c r="B19" s="9"/>
      <c r="C19" s="40"/>
      <c r="D19" s="3"/>
      <c r="E19" s="9"/>
      <c r="F19" s="44"/>
      <c r="G19" s="25" t="e">
        <f t="shared" si="0"/>
        <v>#N/A</v>
      </c>
      <c r="H19" s="4"/>
      <c r="I19" s="9"/>
      <c r="J19" s="40"/>
      <c r="K19" s="3"/>
      <c r="L19" s="9"/>
      <c r="M19" s="44"/>
      <c r="N19" s="25" t="e">
        <f t="shared" si="1"/>
        <v>#N/A</v>
      </c>
      <c r="O19" s="61"/>
      <c r="P19" s="9"/>
      <c r="Q19" s="62" t="str">
        <f t="shared" si="2"/>
        <v/>
      </c>
      <c r="R19" s="63" t="str">
        <f t="shared" si="3"/>
        <v/>
      </c>
      <c r="S19" s="2"/>
      <c r="T19" s="64">
        <f t="shared" si="9"/>
        <v>0</v>
      </c>
      <c r="U19" s="65">
        <f t="shared" si="6"/>
        <v>0</v>
      </c>
      <c r="W19" s="61"/>
      <c r="X19" s="9"/>
      <c r="Y19" s="62" t="str">
        <f t="shared" si="4"/>
        <v/>
      </c>
      <c r="Z19" s="63" t="str">
        <f t="shared" si="5"/>
        <v/>
      </c>
      <c r="AA19" s="2"/>
      <c r="AB19" s="64">
        <f t="shared" si="7"/>
        <v>0</v>
      </c>
      <c r="AC19" s="65">
        <f t="shared" si="8"/>
        <v>0</v>
      </c>
    </row>
    <row r="20" spans="1:29" s="5" customFormat="1" ht="16.5" customHeight="1" x14ac:dyDescent="0.25">
      <c r="A20" s="4"/>
      <c r="B20" s="9"/>
      <c r="C20" s="40"/>
      <c r="D20" s="3"/>
      <c r="E20" s="9"/>
      <c r="F20" s="44"/>
      <c r="G20" s="25" t="e">
        <f t="shared" si="0"/>
        <v>#N/A</v>
      </c>
      <c r="H20" s="4"/>
      <c r="I20" s="9"/>
      <c r="J20" s="40"/>
      <c r="K20" s="3"/>
      <c r="L20" s="9"/>
      <c r="M20" s="44"/>
      <c r="N20" s="25" t="e">
        <f t="shared" si="1"/>
        <v>#N/A</v>
      </c>
      <c r="O20" s="61"/>
      <c r="P20" s="9"/>
      <c r="Q20" s="62" t="str">
        <f t="shared" si="2"/>
        <v/>
      </c>
      <c r="R20" s="63" t="str">
        <f t="shared" si="3"/>
        <v/>
      </c>
      <c r="S20" s="2"/>
      <c r="T20" s="64">
        <f t="shared" si="9"/>
        <v>0</v>
      </c>
      <c r="U20" s="65">
        <f t="shared" si="6"/>
        <v>0</v>
      </c>
      <c r="W20" s="61"/>
      <c r="X20" s="9"/>
      <c r="Y20" s="62" t="str">
        <f t="shared" si="4"/>
        <v/>
      </c>
      <c r="Z20" s="63" t="str">
        <f t="shared" si="5"/>
        <v/>
      </c>
      <c r="AA20" s="2"/>
      <c r="AB20" s="64">
        <f t="shared" si="7"/>
        <v>0</v>
      </c>
      <c r="AC20" s="65">
        <f t="shared" si="8"/>
        <v>0</v>
      </c>
    </row>
    <row r="21" spans="1:29" s="5" customFormat="1" ht="16.5" customHeight="1" x14ac:dyDescent="0.25">
      <c r="A21" s="4"/>
      <c r="B21" s="9"/>
      <c r="C21" s="40"/>
      <c r="D21" s="3"/>
      <c r="E21" s="9"/>
      <c r="F21" s="44"/>
      <c r="G21" s="25" t="e">
        <f t="shared" si="0"/>
        <v>#N/A</v>
      </c>
      <c r="H21" s="4"/>
      <c r="I21" s="9"/>
      <c r="J21" s="40"/>
      <c r="K21" s="3"/>
      <c r="L21" s="9"/>
      <c r="M21" s="44"/>
      <c r="N21" s="25" t="e">
        <f t="shared" si="1"/>
        <v>#N/A</v>
      </c>
      <c r="O21" s="61"/>
      <c r="P21" s="168"/>
      <c r="Q21" s="62" t="str">
        <f t="shared" si="2"/>
        <v/>
      </c>
      <c r="R21" s="63" t="str">
        <f t="shared" si="3"/>
        <v/>
      </c>
      <c r="S21" s="2"/>
      <c r="T21" s="64">
        <f t="shared" si="9"/>
        <v>0</v>
      </c>
      <c r="U21" s="65">
        <f t="shared" si="6"/>
        <v>0</v>
      </c>
      <c r="W21" s="61"/>
      <c r="X21" s="9"/>
      <c r="Y21" s="62" t="str">
        <f t="shared" si="4"/>
        <v/>
      </c>
      <c r="Z21" s="63" t="str">
        <f t="shared" si="5"/>
        <v/>
      </c>
      <c r="AA21" s="2"/>
      <c r="AB21" s="64">
        <f t="shared" si="7"/>
        <v>0</v>
      </c>
      <c r="AC21" s="65">
        <f t="shared" si="8"/>
        <v>0</v>
      </c>
    </row>
    <row r="22" spans="1:29" s="5" customFormat="1" ht="16.5" customHeight="1" x14ac:dyDescent="0.25">
      <c r="A22" s="4"/>
      <c r="B22" s="9"/>
      <c r="C22" s="40"/>
      <c r="D22" s="3"/>
      <c r="E22" s="9"/>
      <c r="F22" s="44"/>
      <c r="G22" s="25" t="e">
        <f t="shared" si="0"/>
        <v>#N/A</v>
      </c>
      <c r="H22" s="4"/>
      <c r="I22" s="9"/>
      <c r="J22" s="40"/>
      <c r="K22" s="3"/>
      <c r="L22" s="9"/>
      <c r="M22" s="44"/>
      <c r="N22" s="25" t="e">
        <f t="shared" si="1"/>
        <v>#N/A</v>
      </c>
      <c r="O22" s="61"/>
      <c r="P22" s="168"/>
      <c r="Q22" s="62" t="str">
        <f t="shared" si="2"/>
        <v/>
      </c>
      <c r="R22" s="63" t="str">
        <f t="shared" si="3"/>
        <v/>
      </c>
      <c r="S22" s="2"/>
      <c r="T22" s="64">
        <f t="shared" si="9"/>
        <v>0</v>
      </c>
      <c r="U22" s="65">
        <f t="shared" si="6"/>
        <v>0</v>
      </c>
      <c r="W22" s="61"/>
      <c r="X22" s="9"/>
      <c r="Y22" s="62" t="str">
        <f t="shared" si="4"/>
        <v/>
      </c>
      <c r="Z22" s="63" t="str">
        <f t="shared" si="5"/>
        <v/>
      </c>
      <c r="AA22" s="2"/>
      <c r="AB22" s="64">
        <f t="shared" si="7"/>
        <v>0</v>
      </c>
      <c r="AC22" s="65">
        <f t="shared" si="8"/>
        <v>0</v>
      </c>
    </row>
    <row r="23" spans="1:29" s="5" customFormat="1" ht="16.5" customHeight="1" x14ac:dyDescent="0.25">
      <c r="A23" s="4"/>
      <c r="B23" s="9"/>
      <c r="C23" s="40"/>
      <c r="D23" s="3"/>
      <c r="E23" s="9"/>
      <c r="F23" s="44"/>
      <c r="G23" s="25" t="e">
        <f t="shared" si="0"/>
        <v>#N/A</v>
      </c>
      <c r="H23" s="4"/>
      <c r="I23" s="9"/>
      <c r="J23" s="40"/>
      <c r="K23" s="3"/>
      <c r="L23" s="9"/>
      <c r="M23" s="44"/>
      <c r="N23" s="25" t="e">
        <f t="shared" si="1"/>
        <v>#N/A</v>
      </c>
      <c r="O23" s="61"/>
      <c r="P23" s="9"/>
      <c r="Q23" s="62" t="str">
        <f t="shared" si="2"/>
        <v/>
      </c>
      <c r="R23" s="63" t="str">
        <f t="shared" si="3"/>
        <v/>
      </c>
      <c r="S23" s="2"/>
      <c r="T23" s="64">
        <f t="shared" si="9"/>
        <v>0</v>
      </c>
      <c r="U23" s="65">
        <f t="shared" si="6"/>
        <v>0</v>
      </c>
      <c r="W23" s="61"/>
      <c r="X23" s="9"/>
      <c r="Y23" s="62" t="str">
        <f t="shared" si="4"/>
        <v/>
      </c>
      <c r="Z23" s="63" t="str">
        <f t="shared" si="5"/>
        <v/>
      </c>
      <c r="AA23" s="2"/>
      <c r="AB23" s="64">
        <f t="shared" si="7"/>
        <v>0</v>
      </c>
      <c r="AC23" s="65">
        <f t="shared" si="8"/>
        <v>0</v>
      </c>
    </row>
    <row r="24" spans="1:29" s="5" customFormat="1" ht="16.5" customHeight="1" x14ac:dyDescent="0.25">
      <c r="A24" s="4"/>
      <c r="B24" s="9"/>
      <c r="C24" s="40"/>
      <c r="D24" s="3"/>
      <c r="E24" s="9"/>
      <c r="F24" s="44"/>
      <c r="G24" s="25" t="e">
        <f t="shared" si="0"/>
        <v>#N/A</v>
      </c>
      <c r="H24" s="4"/>
      <c r="I24" s="9"/>
      <c r="J24" s="40"/>
      <c r="K24" s="3"/>
      <c r="L24" s="9"/>
      <c r="M24" s="44"/>
      <c r="N24" s="25" t="e">
        <f t="shared" si="1"/>
        <v>#N/A</v>
      </c>
      <c r="O24" s="61"/>
      <c r="P24" s="9"/>
      <c r="Q24" s="62" t="str">
        <f t="shared" si="2"/>
        <v/>
      </c>
      <c r="R24" s="63" t="str">
        <f t="shared" si="3"/>
        <v/>
      </c>
      <c r="S24" s="2"/>
      <c r="T24" s="64">
        <f t="shared" si="9"/>
        <v>0</v>
      </c>
      <c r="U24" s="65">
        <f t="shared" si="6"/>
        <v>0</v>
      </c>
      <c r="W24" s="61"/>
      <c r="X24" s="9"/>
      <c r="Y24" s="62" t="str">
        <f t="shared" si="4"/>
        <v/>
      </c>
      <c r="Z24" s="63" t="str">
        <f t="shared" si="5"/>
        <v/>
      </c>
      <c r="AA24" s="2"/>
      <c r="AB24" s="64">
        <f t="shared" si="7"/>
        <v>0</v>
      </c>
      <c r="AC24" s="65">
        <f t="shared" si="8"/>
        <v>0</v>
      </c>
    </row>
    <row r="25" spans="1:29" s="5" customFormat="1" ht="16.5" customHeight="1" x14ac:dyDescent="0.25">
      <c r="A25" s="4"/>
      <c r="B25" s="9"/>
      <c r="C25" s="40"/>
      <c r="D25" s="3"/>
      <c r="E25" s="9"/>
      <c r="F25" s="44"/>
      <c r="G25" s="25" t="e">
        <f t="shared" si="0"/>
        <v>#N/A</v>
      </c>
      <c r="H25" s="4"/>
      <c r="I25" s="9"/>
      <c r="J25" s="40"/>
      <c r="K25" s="3"/>
      <c r="L25" s="9"/>
      <c r="M25" s="44"/>
      <c r="N25" s="25" t="e">
        <f t="shared" si="1"/>
        <v>#N/A</v>
      </c>
      <c r="O25" s="61"/>
      <c r="P25" s="9"/>
      <c r="Q25" s="62" t="str">
        <f t="shared" si="2"/>
        <v/>
      </c>
      <c r="R25" s="63" t="str">
        <f t="shared" si="3"/>
        <v/>
      </c>
      <c r="S25" s="2"/>
      <c r="T25" s="64">
        <f t="shared" si="9"/>
        <v>0</v>
      </c>
      <c r="U25" s="65">
        <f t="shared" si="6"/>
        <v>0</v>
      </c>
      <c r="W25" s="61"/>
      <c r="X25" s="9"/>
      <c r="Y25" s="62" t="str">
        <f t="shared" si="4"/>
        <v/>
      </c>
      <c r="Z25" s="63" t="str">
        <f t="shared" si="5"/>
        <v/>
      </c>
      <c r="AA25" s="2"/>
      <c r="AB25" s="64">
        <f t="shared" si="7"/>
        <v>0</v>
      </c>
      <c r="AC25" s="65">
        <f t="shared" si="8"/>
        <v>0</v>
      </c>
    </row>
    <row r="26" spans="1:29" s="5" customFormat="1" ht="16.5" customHeight="1" x14ac:dyDescent="0.25">
      <c r="A26" s="4"/>
      <c r="B26" s="9"/>
      <c r="C26" s="40"/>
      <c r="D26" s="3"/>
      <c r="E26" s="9"/>
      <c r="F26" s="44"/>
      <c r="G26" s="25" t="e">
        <f t="shared" si="0"/>
        <v>#N/A</v>
      </c>
      <c r="H26" s="4"/>
      <c r="I26" s="9"/>
      <c r="J26" s="40"/>
      <c r="K26" s="3"/>
      <c r="L26" s="9"/>
      <c r="M26" s="44"/>
      <c r="N26" s="25" t="e">
        <f t="shared" si="1"/>
        <v>#N/A</v>
      </c>
      <c r="O26" s="61"/>
      <c r="P26" s="9"/>
      <c r="Q26" s="62" t="str">
        <f t="shared" si="2"/>
        <v/>
      </c>
      <c r="R26" s="63" t="str">
        <f t="shared" si="3"/>
        <v/>
      </c>
      <c r="S26" s="2"/>
      <c r="T26" s="64">
        <f t="shared" si="9"/>
        <v>0</v>
      </c>
      <c r="U26" s="65">
        <f t="shared" si="6"/>
        <v>0</v>
      </c>
      <c r="W26" s="61"/>
      <c r="X26" s="9"/>
      <c r="Y26" s="62" t="str">
        <f t="shared" si="4"/>
        <v/>
      </c>
      <c r="Z26" s="63" t="str">
        <f t="shared" si="5"/>
        <v/>
      </c>
      <c r="AA26" s="2"/>
      <c r="AB26" s="64">
        <f t="shared" si="7"/>
        <v>0</v>
      </c>
      <c r="AC26" s="65">
        <f t="shared" si="8"/>
        <v>0</v>
      </c>
    </row>
    <row r="27" spans="1:29" s="5" customFormat="1" ht="16.5" customHeight="1" x14ac:dyDescent="0.25">
      <c r="A27" s="4"/>
      <c r="B27" s="9"/>
      <c r="C27" s="40"/>
      <c r="D27" s="3"/>
      <c r="E27" s="9"/>
      <c r="F27" s="44"/>
      <c r="G27" s="25" t="e">
        <f t="shared" si="0"/>
        <v>#N/A</v>
      </c>
      <c r="H27" s="4"/>
      <c r="I27" s="9"/>
      <c r="J27" s="40"/>
      <c r="K27" s="3"/>
      <c r="L27" s="9"/>
      <c r="M27" s="44"/>
      <c r="N27" s="25" t="e">
        <f t="shared" si="1"/>
        <v>#N/A</v>
      </c>
      <c r="O27" s="61"/>
      <c r="P27" s="9"/>
      <c r="Q27" s="62" t="str">
        <f t="shared" si="2"/>
        <v/>
      </c>
      <c r="R27" s="63" t="str">
        <f t="shared" si="3"/>
        <v/>
      </c>
      <c r="S27" s="2"/>
      <c r="T27" s="64">
        <f t="shared" si="9"/>
        <v>0</v>
      </c>
      <c r="U27" s="65">
        <f t="shared" si="6"/>
        <v>0</v>
      </c>
      <c r="W27" s="61"/>
      <c r="X27" s="9"/>
      <c r="Y27" s="62" t="str">
        <f t="shared" si="4"/>
        <v/>
      </c>
      <c r="Z27" s="63" t="str">
        <f t="shared" si="5"/>
        <v/>
      </c>
      <c r="AA27" s="2"/>
      <c r="AB27" s="64">
        <f t="shared" si="7"/>
        <v>0</v>
      </c>
      <c r="AC27" s="65">
        <f t="shared" si="8"/>
        <v>0</v>
      </c>
    </row>
    <row r="28" spans="1:29" s="5" customFormat="1" ht="16.5" customHeight="1" x14ac:dyDescent="0.25">
      <c r="A28" s="4"/>
      <c r="B28" s="9"/>
      <c r="C28" s="40"/>
      <c r="D28" s="3"/>
      <c r="E28" s="9"/>
      <c r="F28" s="44"/>
      <c r="G28" s="25" t="e">
        <f t="shared" si="0"/>
        <v>#N/A</v>
      </c>
      <c r="H28" s="4"/>
      <c r="I28" s="9"/>
      <c r="J28" s="40"/>
      <c r="K28" s="3"/>
      <c r="L28" s="9"/>
      <c r="M28" s="44"/>
      <c r="N28" s="25" t="e">
        <f t="shared" si="1"/>
        <v>#N/A</v>
      </c>
      <c r="O28" s="61"/>
      <c r="P28" s="9"/>
      <c r="Q28" s="62" t="str">
        <f t="shared" si="2"/>
        <v/>
      </c>
      <c r="R28" s="63" t="str">
        <f t="shared" si="3"/>
        <v/>
      </c>
      <c r="S28" s="2"/>
      <c r="T28" s="64">
        <f t="shared" si="9"/>
        <v>0</v>
      </c>
      <c r="U28" s="65">
        <f t="shared" si="6"/>
        <v>0</v>
      </c>
      <c r="W28" s="61"/>
      <c r="X28" s="9"/>
      <c r="Y28" s="62" t="str">
        <f t="shared" si="4"/>
        <v/>
      </c>
      <c r="Z28" s="63" t="str">
        <f t="shared" si="5"/>
        <v/>
      </c>
      <c r="AA28" s="2"/>
      <c r="AB28" s="64">
        <f t="shared" si="7"/>
        <v>0</v>
      </c>
      <c r="AC28" s="65">
        <f t="shared" si="8"/>
        <v>0</v>
      </c>
    </row>
    <row r="29" spans="1:29" s="5" customFormat="1" ht="16.5" customHeight="1" x14ac:dyDescent="0.25">
      <c r="A29" s="4"/>
      <c r="B29" s="9"/>
      <c r="C29" s="40"/>
      <c r="D29" s="3"/>
      <c r="E29" s="9"/>
      <c r="F29" s="44"/>
      <c r="G29" s="25" t="e">
        <f t="shared" si="0"/>
        <v>#N/A</v>
      </c>
      <c r="H29" s="4"/>
      <c r="I29" s="9"/>
      <c r="J29" s="40"/>
      <c r="K29" s="3"/>
      <c r="L29" s="9"/>
      <c r="M29" s="44"/>
      <c r="N29" s="25" t="e">
        <f t="shared" si="1"/>
        <v>#N/A</v>
      </c>
      <c r="O29" s="61"/>
      <c r="P29" s="9"/>
      <c r="Q29" s="62" t="str">
        <f t="shared" si="2"/>
        <v/>
      </c>
      <c r="R29" s="63" t="str">
        <f t="shared" si="3"/>
        <v/>
      </c>
      <c r="S29" s="2"/>
      <c r="T29" s="64">
        <f t="shared" si="9"/>
        <v>0</v>
      </c>
      <c r="U29" s="65">
        <f t="shared" si="6"/>
        <v>0</v>
      </c>
      <c r="W29" s="61"/>
      <c r="X29" s="9"/>
      <c r="Y29" s="62" t="str">
        <f t="shared" si="4"/>
        <v/>
      </c>
      <c r="Z29" s="63" t="str">
        <f t="shared" si="5"/>
        <v/>
      </c>
      <c r="AA29" s="2"/>
      <c r="AB29" s="64">
        <f t="shared" si="7"/>
        <v>0</v>
      </c>
      <c r="AC29" s="65">
        <f t="shared" si="8"/>
        <v>0</v>
      </c>
    </row>
    <row r="30" spans="1:29" s="5" customFormat="1" ht="16.5" customHeight="1" x14ac:dyDescent="0.25">
      <c r="A30" s="4"/>
      <c r="B30" s="9"/>
      <c r="C30" s="40"/>
      <c r="D30" s="3"/>
      <c r="E30" s="9"/>
      <c r="F30" s="44"/>
      <c r="G30" s="25" t="e">
        <f t="shared" si="0"/>
        <v>#N/A</v>
      </c>
      <c r="H30" s="4"/>
      <c r="I30" s="9"/>
      <c r="J30" s="40"/>
      <c r="K30" s="3"/>
      <c r="L30" s="9"/>
      <c r="M30" s="44"/>
      <c r="N30" s="25" t="e">
        <f t="shared" si="1"/>
        <v>#N/A</v>
      </c>
      <c r="O30" s="61"/>
      <c r="P30" s="9"/>
      <c r="Q30" s="62" t="str">
        <f t="shared" si="2"/>
        <v/>
      </c>
      <c r="R30" s="63" t="str">
        <f t="shared" si="3"/>
        <v/>
      </c>
      <c r="S30" s="2"/>
      <c r="T30" s="64">
        <f t="shared" si="9"/>
        <v>0</v>
      </c>
      <c r="U30" s="65">
        <f t="shared" si="6"/>
        <v>0</v>
      </c>
      <c r="W30" s="61"/>
      <c r="X30" s="9"/>
      <c r="Y30" s="62" t="str">
        <f t="shared" si="4"/>
        <v/>
      </c>
      <c r="Z30" s="63" t="str">
        <f t="shared" si="5"/>
        <v/>
      </c>
      <c r="AA30" s="2"/>
      <c r="AB30" s="64">
        <f t="shared" si="7"/>
        <v>0</v>
      </c>
      <c r="AC30" s="65">
        <f t="shared" si="8"/>
        <v>0</v>
      </c>
    </row>
    <row r="31" spans="1:29" s="5" customFormat="1" ht="16.5" customHeight="1" x14ac:dyDescent="0.25">
      <c r="A31" s="4"/>
      <c r="B31" s="9"/>
      <c r="C31" s="40"/>
      <c r="D31" s="3"/>
      <c r="E31" s="9"/>
      <c r="F31" s="44"/>
      <c r="G31" s="25" t="e">
        <f t="shared" si="0"/>
        <v>#N/A</v>
      </c>
      <c r="H31" s="4"/>
      <c r="I31" s="9"/>
      <c r="J31" s="40"/>
      <c r="K31" s="3"/>
      <c r="L31" s="9"/>
      <c r="M31" s="44"/>
      <c r="N31" s="25" t="e">
        <f t="shared" si="1"/>
        <v>#N/A</v>
      </c>
      <c r="O31" s="61"/>
      <c r="P31" s="9"/>
      <c r="Q31" s="62" t="str">
        <f t="shared" si="2"/>
        <v/>
      </c>
      <c r="R31" s="63" t="str">
        <f t="shared" si="3"/>
        <v/>
      </c>
      <c r="S31" s="2"/>
      <c r="T31" s="64">
        <f t="shared" si="9"/>
        <v>0</v>
      </c>
      <c r="U31" s="65">
        <f t="shared" si="6"/>
        <v>0</v>
      </c>
      <c r="W31" s="61"/>
      <c r="X31" s="9"/>
      <c r="Y31" s="62" t="str">
        <f t="shared" si="4"/>
        <v/>
      </c>
      <c r="Z31" s="63" t="str">
        <f t="shared" si="5"/>
        <v/>
      </c>
      <c r="AA31" s="2"/>
      <c r="AB31" s="64">
        <f t="shared" si="7"/>
        <v>0</v>
      </c>
      <c r="AC31" s="65">
        <f t="shared" si="8"/>
        <v>0</v>
      </c>
    </row>
    <row r="32" spans="1:29" s="5" customFormat="1" ht="16.5" customHeight="1" x14ac:dyDescent="0.25">
      <c r="A32" s="4"/>
      <c r="B32" s="9"/>
      <c r="C32" s="40"/>
      <c r="D32" s="3"/>
      <c r="E32" s="9"/>
      <c r="F32" s="44"/>
      <c r="G32" s="25" t="e">
        <f t="shared" si="0"/>
        <v>#N/A</v>
      </c>
      <c r="H32" s="4"/>
      <c r="I32" s="9"/>
      <c r="J32" s="40"/>
      <c r="K32" s="3"/>
      <c r="L32" s="9"/>
      <c r="M32" s="44"/>
      <c r="N32" s="25" t="e">
        <f t="shared" si="1"/>
        <v>#N/A</v>
      </c>
      <c r="O32" s="61"/>
      <c r="P32" s="9"/>
      <c r="Q32" s="62" t="str">
        <f t="shared" si="2"/>
        <v/>
      </c>
      <c r="R32" s="63" t="str">
        <f t="shared" si="3"/>
        <v/>
      </c>
      <c r="S32" s="2"/>
      <c r="T32" s="64">
        <f t="shared" si="9"/>
        <v>0</v>
      </c>
      <c r="U32" s="65">
        <f t="shared" si="6"/>
        <v>0</v>
      </c>
      <c r="W32" s="61"/>
      <c r="X32" s="9"/>
      <c r="Y32" s="62" t="str">
        <f t="shared" si="4"/>
        <v/>
      </c>
      <c r="Z32" s="63" t="str">
        <f t="shared" si="5"/>
        <v/>
      </c>
      <c r="AA32" s="2"/>
      <c r="AB32" s="64">
        <f t="shared" si="7"/>
        <v>0</v>
      </c>
      <c r="AC32" s="65">
        <f t="shared" si="8"/>
        <v>0</v>
      </c>
    </row>
    <row r="33" spans="1:29" s="5" customFormat="1" ht="16.5" customHeight="1" x14ac:dyDescent="0.25">
      <c r="A33" s="4"/>
      <c r="B33" s="9"/>
      <c r="C33" s="40"/>
      <c r="D33" s="3"/>
      <c r="E33" s="9"/>
      <c r="F33" s="44"/>
      <c r="G33" s="25" t="e">
        <f t="shared" si="0"/>
        <v>#N/A</v>
      </c>
      <c r="H33" s="4"/>
      <c r="I33" s="9"/>
      <c r="J33" s="40"/>
      <c r="K33" s="3"/>
      <c r="L33" s="9"/>
      <c r="M33" s="44"/>
      <c r="N33" s="25" t="e">
        <f t="shared" si="1"/>
        <v>#N/A</v>
      </c>
      <c r="O33" s="61"/>
      <c r="P33" s="9"/>
      <c r="Q33" s="62" t="str">
        <f t="shared" si="2"/>
        <v/>
      </c>
      <c r="R33" s="63" t="str">
        <f t="shared" si="3"/>
        <v/>
      </c>
      <c r="S33" s="2"/>
      <c r="T33" s="64">
        <f t="shared" si="9"/>
        <v>0</v>
      </c>
      <c r="U33" s="65">
        <f t="shared" si="6"/>
        <v>0</v>
      </c>
      <c r="W33" s="61"/>
      <c r="X33" s="9"/>
      <c r="Y33" s="62" t="str">
        <f t="shared" si="4"/>
        <v/>
      </c>
      <c r="Z33" s="63" t="str">
        <f t="shared" si="5"/>
        <v/>
      </c>
      <c r="AA33" s="2"/>
      <c r="AB33" s="64">
        <f t="shared" si="7"/>
        <v>0</v>
      </c>
      <c r="AC33" s="65">
        <f t="shared" si="8"/>
        <v>0</v>
      </c>
    </row>
    <row r="34" spans="1:29" s="5" customFormat="1" ht="16.5" customHeight="1" x14ac:dyDescent="0.25">
      <c r="A34" s="4"/>
      <c r="B34" s="9"/>
      <c r="C34" s="40"/>
      <c r="D34" s="3"/>
      <c r="E34" s="9"/>
      <c r="F34" s="44"/>
      <c r="G34" s="25" t="e">
        <f t="shared" si="0"/>
        <v>#N/A</v>
      </c>
      <c r="H34" s="4"/>
      <c r="I34" s="9"/>
      <c r="J34" s="40"/>
      <c r="K34" s="3"/>
      <c r="L34" s="9"/>
      <c r="M34" s="44"/>
      <c r="N34" s="25" t="e">
        <f t="shared" si="1"/>
        <v>#N/A</v>
      </c>
      <c r="O34" s="61"/>
      <c r="P34" s="9"/>
      <c r="Q34" s="62" t="str">
        <f t="shared" si="2"/>
        <v/>
      </c>
      <c r="R34" s="63" t="str">
        <f t="shared" si="3"/>
        <v/>
      </c>
      <c r="S34" s="2"/>
      <c r="T34" s="64">
        <f t="shared" si="9"/>
        <v>0</v>
      </c>
      <c r="U34" s="65">
        <f t="shared" si="6"/>
        <v>0</v>
      </c>
      <c r="W34" s="61"/>
      <c r="X34" s="9"/>
      <c r="Y34" s="62" t="str">
        <f t="shared" si="4"/>
        <v/>
      </c>
      <c r="Z34" s="63" t="str">
        <f t="shared" si="5"/>
        <v/>
      </c>
      <c r="AA34" s="2"/>
      <c r="AB34" s="64">
        <f t="shared" si="7"/>
        <v>0</v>
      </c>
      <c r="AC34" s="65">
        <f t="shared" si="8"/>
        <v>0</v>
      </c>
    </row>
    <row r="35" spans="1:29" s="5" customFormat="1" ht="16.5" customHeight="1" x14ac:dyDescent="0.25">
      <c r="A35" s="4"/>
      <c r="B35" s="9"/>
      <c r="C35" s="40"/>
      <c r="D35" s="3"/>
      <c r="E35" s="9"/>
      <c r="F35" s="44"/>
      <c r="G35" s="25" t="e">
        <f t="shared" si="0"/>
        <v>#N/A</v>
      </c>
      <c r="H35" s="4"/>
      <c r="I35" s="9"/>
      <c r="J35" s="40"/>
      <c r="K35" s="3"/>
      <c r="L35" s="9"/>
      <c r="M35" s="44"/>
      <c r="N35" s="25" t="e">
        <f t="shared" si="1"/>
        <v>#N/A</v>
      </c>
      <c r="O35" s="61"/>
      <c r="P35" s="9"/>
      <c r="Q35" s="62" t="str">
        <f t="shared" si="2"/>
        <v/>
      </c>
      <c r="R35" s="63" t="str">
        <f t="shared" si="3"/>
        <v/>
      </c>
      <c r="S35" s="2"/>
      <c r="T35" s="64">
        <f t="shared" si="9"/>
        <v>0</v>
      </c>
      <c r="U35" s="65">
        <f t="shared" si="6"/>
        <v>0</v>
      </c>
      <c r="W35" s="61"/>
      <c r="X35" s="9"/>
      <c r="Y35" s="62" t="str">
        <f t="shared" si="4"/>
        <v/>
      </c>
      <c r="Z35" s="63" t="str">
        <f t="shared" si="5"/>
        <v/>
      </c>
      <c r="AA35" s="2"/>
      <c r="AB35" s="64">
        <f t="shared" si="7"/>
        <v>0</v>
      </c>
      <c r="AC35" s="65">
        <f t="shared" si="8"/>
        <v>0</v>
      </c>
    </row>
    <row r="36" spans="1:29" s="5" customFormat="1" ht="16.5" customHeight="1" x14ac:dyDescent="0.25">
      <c r="A36" s="4"/>
      <c r="B36" s="9"/>
      <c r="C36" s="40"/>
      <c r="D36" s="3"/>
      <c r="E36" s="9"/>
      <c r="F36" s="44"/>
      <c r="G36" s="25" t="e">
        <f t="shared" si="0"/>
        <v>#N/A</v>
      </c>
      <c r="H36" s="4"/>
      <c r="I36" s="9"/>
      <c r="J36" s="40"/>
      <c r="K36" s="3"/>
      <c r="L36" s="9"/>
      <c r="M36" s="44"/>
      <c r="N36" s="25" t="e">
        <f t="shared" si="1"/>
        <v>#N/A</v>
      </c>
      <c r="O36" s="61"/>
      <c r="P36" s="9"/>
      <c r="Q36" s="62" t="str">
        <f t="shared" si="2"/>
        <v/>
      </c>
      <c r="R36" s="63" t="str">
        <f t="shared" si="3"/>
        <v/>
      </c>
      <c r="S36" s="2"/>
      <c r="T36" s="64">
        <f t="shared" si="9"/>
        <v>0</v>
      </c>
      <c r="U36" s="65">
        <f t="shared" si="6"/>
        <v>0</v>
      </c>
      <c r="W36" s="61"/>
      <c r="X36" s="9"/>
      <c r="Y36" s="62" t="str">
        <f t="shared" si="4"/>
        <v/>
      </c>
      <c r="Z36" s="63" t="str">
        <f t="shared" si="5"/>
        <v/>
      </c>
      <c r="AA36" s="2"/>
      <c r="AB36" s="64">
        <f t="shared" si="7"/>
        <v>0</v>
      </c>
      <c r="AC36" s="65">
        <f t="shared" si="8"/>
        <v>0</v>
      </c>
    </row>
    <row r="37" spans="1:29" s="5" customFormat="1" ht="16.5" customHeight="1" x14ac:dyDescent="0.25">
      <c r="A37" s="4"/>
      <c r="B37" s="9"/>
      <c r="C37" s="40"/>
      <c r="D37" s="3"/>
      <c r="E37" s="9"/>
      <c r="F37" s="44"/>
      <c r="G37" s="25" t="e">
        <f t="shared" si="0"/>
        <v>#N/A</v>
      </c>
      <c r="H37" s="4"/>
      <c r="I37" s="9"/>
      <c r="J37" s="40"/>
      <c r="K37" s="3"/>
      <c r="L37" s="9"/>
      <c r="M37" s="44"/>
      <c r="N37" s="25" t="e">
        <f t="shared" si="1"/>
        <v>#N/A</v>
      </c>
      <c r="O37" s="61"/>
      <c r="P37" s="9"/>
      <c r="Q37" s="62" t="str">
        <f t="shared" si="2"/>
        <v/>
      </c>
      <c r="R37" s="63" t="str">
        <f t="shared" si="3"/>
        <v/>
      </c>
      <c r="S37" s="2"/>
      <c r="T37" s="64">
        <f t="shared" si="9"/>
        <v>0</v>
      </c>
      <c r="U37" s="65">
        <f t="shared" si="6"/>
        <v>0</v>
      </c>
      <c r="W37" s="61"/>
      <c r="X37" s="9"/>
      <c r="Y37" s="62" t="str">
        <f t="shared" si="4"/>
        <v/>
      </c>
      <c r="Z37" s="63" t="str">
        <f t="shared" si="5"/>
        <v/>
      </c>
      <c r="AA37" s="2"/>
      <c r="AB37" s="64">
        <f t="shared" si="7"/>
        <v>0</v>
      </c>
      <c r="AC37" s="65">
        <f t="shared" si="8"/>
        <v>0</v>
      </c>
    </row>
    <row r="38" spans="1:29" s="5" customFormat="1" ht="16.5" customHeight="1" x14ac:dyDescent="0.25">
      <c r="A38" s="4"/>
      <c r="B38" s="9"/>
      <c r="C38" s="40"/>
      <c r="D38" s="3"/>
      <c r="E38" s="9"/>
      <c r="F38" s="44"/>
      <c r="G38" s="25" t="e">
        <f t="shared" si="0"/>
        <v>#N/A</v>
      </c>
      <c r="H38" s="4"/>
      <c r="I38" s="9"/>
      <c r="J38" s="40"/>
      <c r="K38" s="3"/>
      <c r="L38" s="9"/>
      <c r="M38" s="44"/>
      <c r="N38" s="25" t="e">
        <f t="shared" si="1"/>
        <v>#N/A</v>
      </c>
      <c r="O38" s="61"/>
      <c r="P38" s="9"/>
      <c r="Q38" s="62" t="str">
        <f t="shared" si="2"/>
        <v/>
      </c>
      <c r="R38" s="63" t="str">
        <f t="shared" si="3"/>
        <v/>
      </c>
      <c r="S38" s="2"/>
      <c r="T38" s="64">
        <f t="shared" si="9"/>
        <v>0</v>
      </c>
      <c r="U38" s="65">
        <f t="shared" si="6"/>
        <v>0</v>
      </c>
      <c r="W38" s="61"/>
      <c r="X38" s="9"/>
      <c r="Y38" s="62" t="str">
        <f t="shared" si="4"/>
        <v/>
      </c>
      <c r="Z38" s="63" t="str">
        <f t="shared" si="5"/>
        <v/>
      </c>
      <c r="AA38" s="2"/>
      <c r="AB38" s="64">
        <f t="shared" si="7"/>
        <v>0</v>
      </c>
      <c r="AC38" s="65">
        <f t="shared" si="8"/>
        <v>0</v>
      </c>
    </row>
    <row r="39" spans="1:29" s="5" customFormat="1" ht="16.5" customHeight="1" x14ac:dyDescent="0.25">
      <c r="A39" s="4"/>
      <c r="B39" s="9"/>
      <c r="C39" s="40"/>
      <c r="D39" s="3"/>
      <c r="E39" s="9"/>
      <c r="F39" s="44"/>
      <c r="G39" s="25" t="e">
        <f t="shared" si="0"/>
        <v>#N/A</v>
      </c>
      <c r="H39" s="4"/>
      <c r="I39" s="9"/>
      <c r="J39" s="153"/>
      <c r="K39" s="3"/>
      <c r="L39" s="9"/>
      <c r="M39" s="44"/>
      <c r="N39" s="25" t="e">
        <f t="shared" si="1"/>
        <v>#N/A</v>
      </c>
      <c r="O39" s="61"/>
      <c r="P39" s="9"/>
      <c r="Q39" s="62" t="str">
        <f t="shared" si="2"/>
        <v/>
      </c>
      <c r="R39" s="63" t="str">
        <f t="shared" si="3"/>
        <v/>
      </c>
      <c r="S39" s="2"/>
      <c r="T39" s="64">
        <f t="shared" si="9"/>
        <v>0</v>
      </c>
      <c r="U39" s="65">
        <f t="shared" si="6"/>
        <v>0</v>
      </c>
      <c r="W39" s="61"/>
      <c r="X39" s="9"/>
      <c r="Y39" s="62" t="str">
        <f t="shared" si="4"/>
        <v/>
      </c>
      <c r="Z39" s="63" t="str">
        <f t="shared" si="5"/>
        <v/>
      </c>
      <c r="AA39" s="2"/>
      <c r="AB39" s="64">
        <f t="shared" si="7"/>
        <v>0</v>
      </c>
      <c r="AC39" s="65">
        <f t="shared" si="8"/>
        <v>0</v>
      </c>
    </row>
    <row r="40" spans="1:29" s="5" customFormat="1" ht="16.5" customHeight="1" x14ac:dyDescent="0.25">
      <c r="A40" s="4"/>
      <c r="B40" s="9"/>
      <c r="C40" s="40"/>
      <c r="D40" s="3"/>
      <c r="E40" s="9"/>
      <c r="F40" s="44"/>
      <c r="G40" s="25" t="e">
        <f t="shared" si="0"/>
        <v>#N/A</v>
      </c>
      <c r="H40" s="4"/>
      <c r="I40" s="9"/>
      <c r="J40" s="40"/>
      <c r="K40" s="3"/>
      <c r="L40" s="9"/>
      <c r="M40" s="44"/>
      <c r="N40" s="25" t="e">
        <f t="shared" si="1"/>
        <v>#N/A</v>
      </c>
      <c r="O40" s="61"/>
      <c r="P40" s="9"/>
      <c r="Q40" s="62" t="str">
        <f t="shared" si="2"/>
        <v/>
      </c>
      <c r="R40" s="63" t="str">
        <f t="shared" si="3"/>
        <v/>
      </c>
      <c r="S40" s="2"/>
      <c r="T40" s="64">
        <f t="shared" si="9"/>
        <v>0</v>
      </c>
      <c r="U40" s="65">
        <f t="shared" si="6"/>
        <v>0</v>
      </c>
      <c r="W40" s="61"/>
      <c r="X40" s="9"/>
      <c r="Y40" s="62" t="str">
        <f t="shared" si="4"/>
        <v/>
      </c>
      <c r="Z40" s="63" t="str">
        <f t="shared" si="5"/>
        <v/>
      </c>
      <c r="AA40" s="2"/>
      <c r="AB40" s="64">
        <f t="shared" si="7"/>
        <v>0</v>
      </c>
      <c r="AC40" s="65">
        <f t="shared" si="8"/>
        <v>0</v>
      </c>
    </row>
    <row r="41" spans="1:29" s="5" customFormat="1" ht="16.5" customHeight="1" x14ac:dyDescent="0.25">
      <c r="A41" s="4"/>
      <c r="B41" s="9"/>
      <c r="C41" s="40"/>
      <c r="D41" s="3"/>
      <c r="E41" s="9"/>
      <c r="F41" s="44"/>
      <c r="G41" s="25" t="e">
        <f t="shared" si="0"/>
        <v>#N/A</v>
      </c>
      <c r="H41" s="4"/>
      <c r="I41" s="9"/>
      <c r="J41" s="40"/>
      <c r="K41" s="3"/>
      <c r="L41" s="9"/>
      <c r="M41" s="44"/>
      <c r="N41" s="25" t="e">
        <f t="shared" si="1"/>
        <v>#N/A</v>
      </c>
      <c r="O41" s="61"/>
      <c r="P41" s="9"/>
      <c r="Q41" s="62" t="str">
        <f t="shared" si="2"/>
        <v/>
      </c>
      <c r="R41" s="63" t="str">
        <f t="shared" si="3"/>
        <v/>
      </c>
      <c r="S41" s="2"/>
      <c r="T41" s="64">
        <f t="shared" si="9"/>
        <v>0</v>
      </c>
      <c r="U41" s="65">
        <f t="shared" si="6"/>
        <v>0</v>
      </c>
      <c r="W41" s="61"/>
      <c r="X41" s="9"/>
      <c r="Y41" s="62" t="str">
        <f t="shared" si="4"/>
        <v/>
      </c>
      <c r="Z41" s="63" t="str">
        <f t="shared" si="5"/>
        <v/>
      </c>
      <c r="AA41" s="2"/>
      <c r="AB41" s="64">
        <f t="shared" si="7"/>
        <v>0</v>
      </c>
      <c r="AC41" s="65">
        <f t="shared" si="8"/>
        <v>0</v>
      </c>
    </row>
    <row r="42" spans="1:29" s="5" customFormat="1" ht="16.5" customHeight="1" x14ac:dyDescent="0.25">
      <c r="A42" s="4"/>
      <c r="B42" s="9"/>
      <c r="C42" s="40"/>
      <c r="D42" s="3"/>
      <c r="E42" s="9"/>
      <c r="F42" s="44"/>
      <c r="G42" s="25" t="e">
        <f t="shared" si="0"/>
        <v>#N/A</v>
      </c>
      <c r="H42" s="4"/>
      <c r="I42" s="9"/>
      <c r="J42" s="40"/>
      <c r="K42" s="3"/>
      <c r="L42" s="9"/>
      <c r="M42" s="44"/>
      <c r="N42" s="25" t="e">
        <f t="shared" si="1"/>
        <v>#N/A</v>
      </c>
      <c r="O42" s="61"/>
      <c r="P42" s="9"/>
      <c r="Q42" s="62" t="str">
        <f t="shared" si="2"/>
        <v/>
      </c>
      <c r="R42" s="63" t="str">
        <f t="shared" si="3"/>
        <v/>
      </c>
      <c r="S42" s="2"/>
      <c r="T42" s="64">
        <f t="shared" si="9"/>
        <v>0</v>
      </c>
      <c r="U42" s="65">
        <f t="shared" si="6"/>
        <v>0</v>
      </c>
      <c r="W42" s="61"/>
      <c r="X42" s="9"/>
      <c r="Y42" s="62" t="str">
        <f t="shared" si="4"/>
        <v/>
      </c>
      <c r="Z42" s="63" t="str">
        <f t="shared" si="5"/>
        <v/>
      </c>
      <c r="AA42" s="2"/>
      <c r="AB42" s="64">
        <f t="shared" si="7"/>
        <v>0</v>
      </c>
      <c r="AC42" s="65">
        <f t="shared" si="8"/>
        <v>0</v>
      </c>
    </row>
    <row r="43" spans="1:29" s="5" customFormat="1" ht="16.5" customHeight="1" x14ac:dyDescent="0.25">
      <c r="A43" s="4"/>
      <c r="B43" s="9"/>
      <c r="C43" s="40"/>
      <c r="D43" s="3"/>
      <c r="E43" s="9"/>
      <c r="F43" s="44"/>
      <c r="G43" s="25" t="e">
        <f t="shared" si="0"/>
        <v>#N/A</v>
      </c>
      <c r="H43" s="4"/>
      <c r="I43" s="9"/>
      <c r="J43" s="40"/>
      <c r="K43" s="3"/>
      <c r="L43" s="9"/>
      <c r="M43" s="44"/>
      <c r="N43" s="25" t="e">
        <f t="shared" si="1"/>
        <v>#N/A</v>
      </c>
      <c r="O43" s="61"/>
      <c r="P43" s="9"/>
      <c r="Q43" s="62" t="str">
        <f t="shared" si="2"/>
        <v/>
      </c>
      <c r="R43" s="63" t="str">
        <f t="shared" si="3"/>
        <v/>
      </c>
      <c r="S43" s="2"/>
      <c r="T43" s="64">
        <f t="shared" si="9"/>
        <v>0</v>
      </c>
      <c r="U43" s="65">
        <f t="shared" si="6"/>
        <v>0</v>
      </c>
      <c r="W43" s="61"/>
      <c r="X43" s="9"/>
      <c r="Y43" s="62" t="str">
        <f t="shared" si="4"/>
        <v/>
      </c>
      <c r="Z43" s="63" t="str">
        <f t="shared" si="5"/>
        <v/>
      </c>
      <c r="AA43" s="2"/>
      <c r="AB43" s="64">
        <f t="shared" si="7"/>
        <v>0</v>
      </c>
      <c r="AC43" s="65">
        <f t="shared" si="8"/>
        <v>0</v>
      </c>
    </row>
    <row r="44" spans="1:29" s="5" customFormat="1" ht="16.5" customHeight="1" x14ac:dyDescent="0.25">
      <c r="A44" s="4"/>
      <c r="B44" s="9"/>
      <c r="C44" s="40"/>
      <c r="D44" s="3"/>
      <c r="E44" s="9"/>
      <c r="F44" s="44"/>
      <c r="G44" s="25" t="e">
        <f t="shared" si="0"/>
        <v>#N/A</v>
      </c>
      <c r="H44" s="4"/>
      <c r="I44" s="9"/>
      <c r="J44" s="40"/>
      <c r="K44" s="3"/>
      <c r="L44" s="9"/>
      <c r="M44" s="44"/>
      <c r="N44" s="25" t="e">
        <f t="shared" si="1"/>
        <v>#N/A</v>
      </c>
      <c r="O44" s="61"/>
      <c r="P44" s="9"/>
      <c r="Q44" s="62" t="str">
        <f t="shared" si="2"/>
        <v/>
      </c>
      <c r="R44" s="63" t="str">
        <f t="shared" si="3"/>
        <v/>
      </c>
      <c r="S44" s="2"/>
      <c r="T44" s="64">
        <f t="shared" si="9"/>
        <v>0</v>
      </c>
      <c r="U44" s="65">
        <f t="shared" si="6"/>
        <v>0</v>
      </c>
      <c r="W44" s="61"/>
      <c r="X44" s="9"/>
      <c r="Y44" s="62" t="str">
        <f t="shared" si="4"/>
        <v/>
      </c>
      <c r="Z44" s="63" t="str">
        <f t="shared" si="5"/>
        <v/>
      </c>
      <c r="AA44" s="2"/>
      <c r="AB44" s="64">
        <f t="shared" si="7"/>
        <v>0</v>
      </c>
      <c r="AC44" s="65">
        <f t="shared" si="8"/>
        <v>0</v>
      </c>
    </row>
    <row r="45" spans="1:29" s="5" customFormat="1" ht="16.5" customHeight="1" x14ac:dyDescent="0.25">
      <c r="A45" s="4"/>
      <c r="B45" s="9"/>
      <c r="C45" s="40"/>
      <c r="D45" s="3"/>
      <c r="E45" s="9"/>
      <c r="F45" s="44"/>
      <c r="G45" s="25" t="e">
        <f t="shared" si="0"/>
        <v>#N/A</v>
      </c>
      <c r="H45" s="4"/>
      <c r="I45" s="9"/>
      <c r="J45" s="40"/>
      <c r="K45" s="3"/>
      <c r="L45" s="9"/>
      <c r="M45" s="44"/>
      <c r="N45" s="25" t="e">
        <f t="shared" si="1"/>
        <v>#N/A</v>
      </c>
      <c r="O45" s="61"/>
      <c r="P45" s="9"/>
      <c r="Q45" s="62" t="str">
        <f t="shared" si="2"/>
        <v/>
      </c>
      <c r="R45" s="63" t="str">
        <f t="shared" si="3"/>
        <v/>
      </c>
      <c r="S45" s="2"/>
      <c r="T45" s="64">
        <f t="shared" si="9"/>
        <v>0</v>
      </c>
      <c r="U45" s="65">
        <f t="shared" si="6"/>
        <v>0</v>
      </c>
      <c r="W45" s="61"/>
      <c r="X45" s="9"/>
      <c r="Y45" s="62" t="str">
        <f t="shared" si="4"/>
        <v/>
      </c>
      <c r="Z45" s="63" t="str">
        <f t="shared" si="5"/>
        <v/>
      </c>
      <c r="AA45" s="2"/>
      <c r="AB45" s="64">
        <f t="shared" si="7"/>
        <v>0</v>
      </c>
      <c r="AC45" s="65">
        <f t="shared" si="8"/>
        <v>0</v>
      </c>
    </row>
    <row r="46" spans="1:29" s="5" customFormat="1" ht="16.5" customHeight="1" x14ac:dyDescent="0.25">
      <c r="A46" s="4"/>
      <c r="B46" s="9"/>
      <c r="C46" s="40"/>
      <c r="D46" s="3"/>
      <c r="E46" s="9"/>
      <c r="F46" s="44"/>
      <c r="G46" s="25" t="e">
        <f t="shared" si="0"/>
        <v>#N/A</v>
      </c>
      <c r="H46" s="4"/>
      <c r="I46" s="9"/>
      <c r="J46" s="40"/>
      <c r="K46" s="3"/>
      <c r="L46" s="9"/>
      <c r="M46" s="44"/>
      <c r="N46" s="25" t="e">
        <f t="shared" si="1"/>
        <v>#N/A</v>
      </c>
      <c r="O46" s="61"/>
      <c r="P46" s="9"/>
      <c r="Q46" s="62" t="str">
        <f t="shared" si="2"/>
        <v/>
      </c>
      <c r="R46" s="63" t="str">
        <f t="shared" si="3"/>
        <v/>
      </c>
      <c r="S46" s="2"/>
      <c r="T46" s="64">
        <f t="shared" si="9"/>
        <v>0</v>
      </c>
      <c r="U46" s="65">
        <f t="shared" si="6"/>
        <v>0</v>
      </c>
      <c r="W46" s="61"/>
      <c r="X46" s="9"/>
      <c r="Y46" s="62" t="str">
        <f t="shared" si="4"/>
        <v/>
      </c>
      <c r="Z46" s="63" t="str">
        <f t="shared" si="5"/>
        <v/>
      </c>
      <c r="AA46" s="2"/>
      <c r="AB46" s="64">
        <f t="shared" si="7"/>
        <v>0</v>
      </c>
      <c r="AC46" s="65">
        <f t="shared" si="8"/>
        <v>0</v>
      </c>
    </row>
    <row r="47" spans="1:29" s="5" customFormat="1" ht="16.5" customHeight="1" x14ac:dyDescent="0.25">
      <c r="A47" s="4"/>
      <c r="B47" s="9"/>
      <c r="C47" s="40"/>
      <c r="D47" s="3"/>
      <c r="E47" s="9"/>
      <c r="F47" s="44"/>
      <c r="G47" s="25" t="e">
        <f t="shared" si="0"/>
        <v>#N/A</v>
      </c>
      <c r="H47" s="4"/>
      <c r="I47" s="9"/>
      <c r="J47" s="40"/>
      <c r="K47" s="3"/>
      <c r="L47" s="9"/>
      <c r="M47" s="44"/>
      <c r="N47" s="25" t="e">
        <f t="shared" si="1"/>
        <v>#N/A</v>
      </c>
      <c r="O47" s="61"/>
      <c r="P47" s="9"/>
      <c r="Q47" s="62" t="str">
        <f t="shared" si="2"/>
        <v/>
      </c>
      <c r="R47" s="63" t="str">
        <f t="shared" si="3"/>
        <v/>
      </c>
      <c r="S47" s="2"/>
      <c r="T47" s="64">
        <f t="shared" si="9"/>
        <v>0</v>
      </c>
      <c r="U47" s="65">
        <f t="shared" si="6"/>
        <v>0</v>
      </c>
      <c r="W47" s="61"/>
      <c r="X47" s="9"/>
      <c r="Y47" s="62" t="str">
        <f t="shared" si="4"/>
        <v/>
      </c>
      <c r="Z47" s="63" t="str">
        <f t="shared" si="5"/>
        <v/>
      </c>
      <c r="AA47" s="2"/>
      <c r="AB47" s="64">
        <f t="shared" si="7"/>
        <v>0</v>
      </c>
      <c r="AC47" s="65">
        <f t="shared" si="8"/>
        <v>0</v>
      </c>
    </row>
    <row r="48" spans="1:29" s="5" customFormat="1" ht="16.5" customHeight="1" x14ac:dyDescent="0.25">
      <c r="A48" s="4"/>
      <c r="B48" s="9"/>
      <c r="C48" s="40"/>
      <c r="D48" s="3"/>
      <c r="E48" s="9"/>
      <c r="F48" s="44"/>
      <c r="G48" s="25" t="e">
        <f t="shared" si="0"/>
        <v>#N/A</v>
      </c>
      <c r="H48" s="4"/>
      <c r="I48" s="9"/>
      <c r="J48" s="40"/>
      <c r="K48" s="3"/>
      <c r="L48" s="9"/>
      <c r="M48" s="44"/>
      <c r="N48" s="25" t="e">
        <f t="shared" si="1"/>
        <v>#N/A</v>
      </c>
      <c r="O48" s="61"/>
      <c r="P48" s="9"/>
      <c r="Q48" s="62" t="str">
        <f t="shared" si="2"/>
        <v/>
      </c>
      <c r="R48" s="63" t="str">
        <f t="shared" si="3"/>
        <v/>
      </c>
      <c r="S48" s="2"/>
      <c r="T48" s="64">
        <f t="shared" si="9"/>
        <v>0</v>
      </c>
      <c r="U48" s="65">
        <f t="shared" si="6"/>
        <v>0</v>
      </c>
      <c r="W48" s="61"/>
      <c r="X48" s="9"/>
      <c r="Y48" s="62" t="str">
        <f t="shared" si="4"/>
        <v/>
      </c>
      <c r="Z48" s="63" t="str">
        <f t="shared" si="5"/>
        <v/>
      </c>
      <c r="AA48" s="2"/>
      <c r="AB48" s="64">
        <f t="shared" si="7"/>
        <v>0</v>
      </c>
      <c r="AC48" s="65">
        <f t="shared" si="8"/>
        <v>0</v>
      </c>
    </row>
    <row r="49" spans="1:29" s="5" customFormat="1" ht="16.5" customHeight="1" x14ac:dyDescent="0.25">
      <c r="A49" s="4"/>
      <c r="B49" s="9"/>
      <c r="C49" s="40"/>
      <c r="D49" s="3"/>
      <c r="E49" s="9"/>
      <c r="F49" s="44"/>
      <c r="G49" s="25" t="e">
        <f t="shared" si="0"/>
        <v>#N/A</v>
      </c>
      <c r="H49" s="4"/>
      <c r="I49" s="9"/>
      <c r="J49" s="40"/>
      <c r="K49" s="3"/>
      <c r="L49" s="9"/>
      <c r="M49" s="44"/>
      <c r="N49" s="25" t="e">
        <f t="shared" si="1"/>
        <v>#N/A</v>
      </c>
      <c r="O49" s="61"/>
      <c r="P49" s="9"/>
      <c r="Q49" s="62" t="str">
        <f t="shared" si="2"/>
        <v/>
      </c>
      <c r="R49" s="63" t="str">
        <f t="shared" si="3"/>
        <v/>
      </c>
      <c r="S49" s="2"/>
      <c r="T49" s="64">
        <f t="shared" si="9"/>
        <v>0</v>
      </c>
      <c r="U49" s="65">
        <f t="shared" si="6"/>
        <v>0</v>
      </c>
      <c r="W49" s="61"/>
      <c r="X49" s="9"/>
      <c r="Y49" s="62" t="str">
        <f t="shared" si="4"/>
        <v/>
      </c>
      <c r="Z49" s="63" t="str">
        <f t="shared" si="5"/>
        <v/>
      </c>
      <c r="AA49" s="2"/>
      <c r="AB49" s="64">
        <f t="shared" si="7"/>
        <v>0</v>
      </c>
      <c r="AC49" s="65">
        <f t="shared" si="8"/>
        <v>0</v>
      </c>
    </row>
    <row r="50" spans="1:29" s="5" customFormat="1" ht="16.5" customHeight="1" x14ac:dyDescent="0.25">
      <c r="A50" s="4"/>
      <c r="B50" s="9"/>
      <c r="C50" s="40"/>
      <c r="D50" s="3"/>
      <c r="E50" s="9"/>
      <c r="F50" s="44"/>
      <c r="G50" s="25" t="e">
        <f t="shared" si="0"/>
        <v>#N/A</v>
      </c>
      <c r="H50" s="4"/>
      <c r="I50" s="9"/>
      <c r="J50" s="40"/>
      <c r="K50" s="3"/>
      <c r="L50" s="9"/>
      <c r="M50" s="44"/>
      <c r="N50" s="25" t="e">
        <f t="shared" si="1"/>
        <v>#N/A</v>
      </c>
      <c r="O50" s="61"/>
      <c r="P50" s="9"/>
      <c r="Q50" s="62" t="str">
        <f t="shared" si="2"/>
        <v/>
      </c>
      <c r="R50" s="63" t="str">
        <f t="shared" si="3"/>
        <v/>
      </c>
      <c r="S50" s="2"/>
      <c r="T50" s="64">
        <f t="shared" si="9"/>
        <v>0</v>
      </c>
      <c r="U50" s="65">
        <f t="shared" si="6"/>
        <v>0</v>
      </c>
      <c r="W50" s="61"/>
      <c r="X50" s="9"/>
      <c r="Y50" s="62" t="str">
        <f t="shared" si="4"/>
        <v/>
      </c>
      <c r="Z50" s="63" t="str">
        <f t="shared" si="5"/>
        <v/>
      </c>
      <c r="AA50" s="2"/>
      <c r="AB50" s="64">
        <f t="shared" si="7"/>
        <v>0</v>
      </c>
      <c r="AC50" s="65">
        <f t="shared" si="8"/>
        <v>0</v>
      </c>
    </row>
    <row r="51" spans="1:29" s="5" customFormat="1" ht="16.5" customHeight="1" x14ac:dyDescent="0.25">
      <c r="A51" s="4"/>
      <c r="B51" s="9"/>
      <c r="C51" s="40"/>
      <c r="D51" s="3"/>
      <c r="E51" s="9"/>
      <c r="F51" s="44"/>
      <c r="G51" s="25" t="e">
        <f t="shared" si="0"/>
        <v>#N/A</v>
      </c>
      <c r="H51" s="4"/>
      <c r="I51" s="9"/>
      <c r="J51" s="40"/>
      <c r="K51" s="3"/>
      <c r="L51" s="9"/>
      <c r="M51" s="44"/>
      <c r="N51" s="25" t="e">
        <f t="shared" si="1"/>
        <v>#N/A</v>
      </c>
      <c r="O51" s="61"/>
      <c r="P51" s="9"/>
      <c r="Q51" s="62" t="str">
        <f t="shared" si="2"/>
        <v/>
      </c>
      <c r="R51" s="63" t="str">
        <f t="shared" si="3"/>
        <v/>
      </c>
      <c r="S51" s="2"/>
      <c r="T51" s="64">
        <f t="shared" si="9"/>
        <v>0</v>
      </c>
      <c r="U51" s="65">
        <f t="shared" si="6"/>
        <v>0</v>
      </c>
      <c r="W51" s="61"/>
      <c r="X51" s="9"/>
      <c r="Y51" s="62" t="str">
        <f t="shared" si="4"/>
        <v/>
      </c>
      <c r="Z51" s="63" t="str">
        <f t="shared" si="5"/>
        <v/>
      </c>
      <c r="AA51" s="2"/>
      <c r="AB51" s="64">
        <f t="shared" si="7"/>
        <v>0</v>
      </c>
      <c r="AC51" s="65">
        <f t="shared" si="8"/>
        <v>0</v>
      </c>
    </row>
    <row r="52" spans="1:29" s="5" customFormat="1" ht="16.5" customHeight="1" x14ac:dyDescent="0.25">
      <c r="A52" s="4"/>
      <c r="B52" s="9"/>
      <c r="C52" s="40"/>
      <c r="D52" s="3"/>
      <c r="E52" s="9"/>
      <c r="F52" s="44"/>
      <c r="G52" s="25" t="e">
        <f t="shared" si="0"/>
        <v>#N/A</v>
      </c>
      <c r="H52" s="4"/>
      <c r="I52" s="9"/>
      <c r="J52" s="40"/>
      <c r="K52" s="3"/>
      <c r="L52" s="9"/>
      <c r="M52" s="44"/>
      <c r="N52" s="25" t="e">
        <f t="shared" si="1"/>
        <v>#N/A</v>
      </c>
      <c r="O52" s="61"/>
      <c r="P52" s="9"/>
      <c r="Q52" s="62" t="str">
        <f t="shared" si="2"/>
        <v/>
      </c>
      <c r="R52" s="63" t="str">
        <f t="shared" si="3"/>
        <v/>
      </c>
      <c r="S52" s="2"/>
      <c r="T52" s="64">
        <f t="shared" si="9"/>
        <v>0</v>
      </c>
      <c r="U52" s="65">
        <f t="shared" si="6"/>
        <v>0</v>
      </c>
      <c r="W52" s="61"/>
      <c r="X52" s="9"/>
      <c r="Y52" s="62" t="str">
        <f t="shared" si="4"/>
        <v/>
      </c>
      <c r="Z52" s="63" t="str">
        <f t="shared" si="5"/>
        <v/>
      </c>
      <c r="AA52" s="2"/>
      <c r="AB52" s="64">
        <f t="shared" si="7"/>
        <v>0</v>
      </c>
      <c r="AC52" s="65">
        <f t="shared" si="8"/>
        <v>0</v>
      </c>
    </row>
    <row r="53" spans="1:29" ht="16.5" customHeight="1" x14ac:dyDescent="0.25">
      <c r="A53" s="4"/>
      <c r="B53" s="9"/>
      <c r="C53" s="40"/>
      <c r="D53" s="3"/>
      <c r="E53" s="9"/>
      <c r="F53" s="44"/>
      <c r="G53" s="25" t="e">
        <f t="shared" si="0"/>
        <v>#N/A</v>
      </c>
      <c r="H53" s="4"/>
      <c r="I53" s="9"/>
      <c r="J53" s="40"/>
      <c r="K53" s="3"/>
      <c r="L53" s="9"/>
      <c r="M53" s="44"/>
      <c r="N53" s="25" t="e">
        <f t="shared" si="1"/>
        <v>#N/A</v>
      </c>
      <c r="O53" s="61"/>
      <c r="P53" s="9"/>
      <c r="Q53" s="62" t="str">
        <f t="shared" si="2"/>
        <v/>
      </c>
      <c r="R53" s="63" t="str">
        <f t="shared" si="3"/>
        <v/>
      </c>
      <c r="S53" s="2"/>
      <c r="T53" s="64">
        <f t="shared" si="9"/>
        <v>0</v>
      </c>
      <c r="U53" s="65">
        <f t="shared" si="6"/>
        <v>0</v>
      </c>
      <c r="V53" s="5"/>
      <c r="W53" s="61"/>
      <c r="X53" s="9"/>
      <c r="Y53" s="62" t="str">
        <f t="shared" si="4"/>
        <v/>
      </c>
      <c r="Z53" s="63" t="str">
        <f t="shared" si="5"/>
        <v/>
      </c>
      <c r="AA53" s="2"/>
      <c r="AB53" s="64">
        <f t="shared" si="7"/>
        <v>0</v>
      </c>
      <c r="AC53" s="65">
        <f t="shared" si="8"/>
        <v>0</v>
      </c>
    </row>
    <row r="54" spans="1:29" ht="16.5" customHeight="1" thickBot="1" x14ac:dyDescent="0.3">
      <c r="A54" s="4"/>
      <c r="B54" s="9"/>
      <c r="C54" s="40"/>
      <c r="D54" s="3"/>
      <c r="E54" s="9"/>
      <c r="F54" s="44"/>
      <c r="G54" s="25" t="e">
        <f t="shared" si="0"/>
        <v>#N/A</v>
      </c>
      <c r="H54" s="4"/>
      <c r="I54" s="9"/>
      <c r="J54" s="40"/>
      <c r="K54" s="3"/>
      <c r="L54" s="9"/>
      <c r="M54" s="44"/>
      <c r="N54" s="25" t="e">
        <f t="shared" si="1"/>
        <v>#N/A</v>
      </c>
      <c r="O54" s="61"/>
      <c r="P54" s="9"/>
      <c r="Q54" s="62" t="str">
        <f t="shared" si="2"/>
        <v/>
      </c>
      <c r="R54" s="63" t="str">
        <f t="shared" si="3"/>
        <v/>
      </c>
      <c r="S54" s="2"/>
      <c r="T54" s="64">
        <f t="shared" si="9"/>
        <v>0</v>
      </c>
      <c r="U54" s="65">
        <f t="shared" si="6"/>
        <v>0</v>
      </c>
      <c r="V54" s="5"/>
      <c r="W54" s="61"/>
      <c r="X54" s="9"/>
      <c r="Y54" s="62" t="str">
        <f t="shared" si="4"/>
        <v/>
      </c>
      <c r="Z54" s="63" t="str">
        <f t="shared" si="5"/>
        <v/>
      </c>
      <c r="AA54" s="2"/>
      <c r="AB54" s="64">
        <f t="shared" si="7"/>
        <v>0</v>
      </c>
      <c r="AC54" s="65">
        <f t="shared" si="8"/>
        <v>0</v>
      </c>
    </row>
    <row r="55" spans="1:29" ht="15.75" thickBot="1" x14ac:dyDescent="0.3">
      <c r="A55" s="73"/>
      <c r="B55" s="74"/>
      <c r="C55" s="74"/>
      <c r="D55" s="75"/>
      <c r="E55" s="76"/>
      <c r="F55" s="74"/>
      <c r="G55" s="47"/>
      <c r="H55" s="41"/>
      <c r="I55" s="79"/>
      <c r="J55" s="42" t="s">
        <v>7</v>
      </c>
      <c r="K55" s="51">
        <f>SUM(D7:D54,K7:K54)</f>
        <v>0</v>
      </c>
      <c r="L55" s="74"/>
      <c r="M55" s="77"/>
      <c r="N55" s="25"/>
      <c r="O55" s="68"/>
      <c r="P55" s="69"/>
      <c r="Q55" s="69"/>
      <c r="R55" s="69"/>
      <c r="S55" s="69"/>
      <c r="T55" s="69"/>
      <c r="U55" s="80"/>
      <c r="V55" s="5"/>
      <c r="W55" s="61"/>
      <c r="X55" s="62"/>
      <c r="Y55" s="62"/>
      <c r="Z55" s="27" t="s">
        <v>7</v>
      </c>
      <c r="AA55" s="28">
        <f>SUM(S7:S54,AA7:AA54)</f>
        <v>0</v>
      </c>
      <c r="AB55" s="28">
        <f t="shared" ref="AB55:AC55" si="10">SUM(T7:T54,AB7:AB54)</f>
        <v>0</v>
      </c>
      <c r="AC55" s="28">
        <f t="shared" si="10"/>
        <v>0</v>
      </c>
    </row>
    <row r="56" spans="1:29" ht="18.75" x14ac:dyDescent="0.25">
      <c r="A56" s="185" t="s">
        <v>1070</v>
      </c>
      <c r="B56" s="185"/>
      <c r="C56" s="185"/>
      <c r="D56" s="185"/>
      <c r="E56" s="185"/>
      <c r="F56" s="185"/>
      <c r="G56" s="185"/>
      <c r="H56" s="185"/>
      <c r="I56" s="185"/>
      <c r="J56" s="185"/>
      <c r="K56" s="185"/>
      <c r="L56" s="185"/>
      <c r="M56" s="185"/>
      <c r="N56" s="185"/>
      <c r="O56" s="185" t="s">
        <v>20</v>
      </c>
      <c r="P56" s="185"/>
      <c r="Q56" s="185"/>
      <c r="R56" s="185"/>
      <c r="S56" s="185"/>
      <c r="T56" s="185"/>
      <c r="U56" s="185"/>
      <c r="V56" s="185"/>
      <c r="W56" s="185"/>
      <c r="X56" s="185"/>
      <c r="Y56" s="185"/>
      <c r="Z56" s="185"/>
      <c r="AA56" s="185"/>
      <c r="AB56" s="185"/>
      <c r="AC56" s="33"/>
    </row>
    <row r="57" spans="1:29" ht="15.75" thickBot="1" x14ac:dyDescent="0.3">
      <c r="A57" s="247"/>
      <c r="B57" s="247"/>
      <c r="C57" s="247"/>
      <c r="D57" s="247"/>
      <c r="E57" s="247"/>
      <c r="F57" s="247"/>
      <c r="G57" s="247"/>
      <c r="H57" s="247"/>
      <c r="I57" s="247"/>
      <c r="J57" s="247"/>
      <c r="K57" s="247"/>
      <c r="L57" s="247"/>
      <c r="M57" s="247"/>
      <c r="N57" s="247"/>
      <c r="O57" s="248"/>
      <c r="P57" s="248"/>
      <c r="Q57" s="248"/>
      <c r="R57" s="248"/>
      <c r="S57" s="248"/>
      <c r="T57" s="248"/>
      <c r="U57" s="248"/>
      <c r="V57" s="248"/>
      <c r="W57" s="248"/>
      <c r="X57" s="248"/>
      <c r="Y57" s="248"/>
      <c r="Z57" s="248"/>
      <c r="AA57" s="248"/>
      <c r="AB57" s="248"/>
      <c r="AC57" s="13"/>
    </row>
    <row r="58" spans="1:29" ht="16.5" thickBot="1" x14ac:dyDescent="0.3">
      <c r="A58" s="186" t="s">
        <v>1053</v>
      </c>
      <c r="B58" s="187"/>
      <c r="C58" s="187"/>
      <c r="D58" s="187"/>
      <c r="E58" s="187"/>
      <c r="F58" s="187"/>
      <c r="G58" s="187"/>
      <c r="H58" s="187"/>
      <c r="I58" s="187"/>
      <c r="J58" s="187"/>
      <c r="K58" s="187"/>
      <c r="L58" s="187"/>
      <c r="M58" s="188"/>
      <c r="N58" s="45"/>
      <c r="O58" s="186" t="s">
        <v>1054</v>
      </c>
      <c r="P58" s="187"/>
      <c r="Q58" s="187"/>
      <c r="R58" s="187"/>
      <c r="S58" s="187"/>
      <c r="T58" s="187"/>
      <c r="U58" s="188"/>
      <c r="W58" s="186" t="s">
        <v>1054</v>
      </c>
      <c r="X58" s="187"/>
      <c r="Y58" s="187"/>
      <c r="Z58" s="187"/>
      <c r="AA58" s="187"/>
      <c r="AB58" s="187"/>
      <c r="AC58" s="188"/>
    </row>
    <row r="59" spans="1:29" ht="15.75" thickBot="1" x14ac:dyDescent="0.3">
      <c r="A59" s="17"/>
      <c r="B59" s="19" t="s">
        <v>124</v>
      </c>
      <c r="C59" s="18" t="s">
        <v>6</v>
      </c>
      <c r="D59" s="19" t="s">
        <v>14</v>
      </c>
      <c r="E59" s="19" t="s">
        <v>12</v>
      </c>
      <c r="F59" s="19" t="s">
        <v>1</v>
      </c>
      <c r="G59" s="167" t="s">
        <v>13</v>
      </c>
      <c r="H59" s="58"/>
      <c r="I59" s="19" t="s">
        <v>124</v>
      </c>
      <c r="J59" s="18" t="s">
        <v>6</v>
      </c>
      <c r="K59" s="19" t="s">
        <v>14</v>
      </c>
      <c r="L59" s="19" t="s">
        <v>12</v>
      </c>
      <c r="M59" s="20" t="s">
        <v>1</v>
      </c>
      <c r="N59" s="167" t="s">
        <v>13</v>
      </c>
      <c r="O59" s="23"/>
      <c r="P59" s="18" t="s">
        <v>12</v>
      </c>
      <c r="Q59" s="125" t="s">
        <v>1</v>
      </c>
      <c r="R59" s="19" t="s">
        <v>16</v>
      </c>
      <c r="S59" s="19" t="s">
        <v>14</v>
      </c>
      <c r="T59" s="19" t="s">
        <v>17</v>
      </c>
      <c r="U59" s="20" t="s">
        <v>18</v>
      </c>
      <c r="W59" s="23"/>
      <c r="X59" s="18" t="s">
        <v>12</v>
      </c>
      <c r="Y59" s="125" t="s">
        <v>1</v>
      </c>
      <c r="Z59" s="19" t="s">
        <v>16</v>
      </c>
      <c r="AA59" s="19" t="s">
        <v>14</v>
      </c>
      <c r="AB59" s="19" t="s">
        <v>17</v>
      </c>
      <c r="AC59" s="20" t="s">
        <v>18</v>
      </c>
    </row>
    <row r="60" spans="1:29" x14ac:dyDescent="0.25">
      <c r="A60" s="7"/>
      <c r="B60" s="9"/>
      <c r="C60" s="40"/>
      <c r="D60" s="3"/>
      <c r="E60" s="9"/>
      <c r="F60" s="44"/>
      <c r="G60" s="25" t="e">
        <f t="shared" ref="G60:G105" si="11">VLOOKUP(E60,DESCRIPTIONS,5)</f>
        <v>#N/A</v>
      </c>
      <c r="H60" s="7"/>
      <c r="I60" s="9"/>
      <c r="J60" s="40"/>
      <c r="K60" s="3"/>
      <c r="L60" s="9"/>
      <c r="M60" s="44"/>
      <c r="N60" s="25" t="e">
        <f t="shared" ref="N60:N105" si="12">VLOOKUP(L60,DESCRIPTIONS,5)</f>
        <v>#N/A</v>
      </c>
      <c r="O60" s="157"/>
      <c r="P60" s="9"/>
      <c r="Q60" s="159" t="str">
        <f t="shared" ref="Q60:Q105" si="13">IFERROR(VLOOKUP(P60,DESCRIPTIONS,3,), "")</f>
        <v/>
      </c>
      <c r="R60" s="160" t="str">
        <f t="shared" ref="R60:R105" si="14">IFERROR(VLOOKUP(P60,DESCRIPTIONS,9,), "")</f>
        <v/>
      </c>
      <c r="S60" s="2"/>
      <c r="T60" s="161">
        <f>SUMIF($E$7:$E$54,P60,$D$7:$D$54)+SUMIF($L$7:$L$54,P60,$K$7:$K$54)+SUMIF($E$60:$E$105,P60,$D$60:$D$105)+SUMIF($L$60:$L$105,P60,$K$60:$K$105)</f>
        <v>0</v>
      </c>
      <c r="U60" s="162">
        <f t="shared" ref="U60:U105" si="15">S60-T60</f>
        <v>0</v>
      </c>
      <c r="V60" s="5"/>
      <c r="W60" s="157"/>
      <c r="X60" s="9"/>
      <c r="Y60" s="159" t="str">
        <f t="shared" ref="Y60:Y105" si="16">IFERROR(VLOOKUP(X60,DESCRIPTIONS,3,), "")</f>
        <v/>
      </c>
      <c r="Z60" s="160" t="str">
        <f t="shared" ref="Z60:Z105" si="17">IFERROR(VLOOKUP(X60,DESCRIPTIONS,9,), "")</f>
        <v/>
      </c>
      <c r="AA60" s="2"/>
      <c r="AB60" s="161">
        <f>SUMIF($E$7:$E$54,X60,$D$7:$D$54)+SUMIF($L$7:$L$54,X60,$K$7:$K$54)+SUMIF($E$60:$E$105,X60,$D$60:$D$105)+SUMIF($L$60:$L$105,X60,$K$60:$K$105)</f>
        <v>0</v>
      </c>
      <c r="AC60" s="162">
        <f t="shared" ref="AC60:AC105" si="18">AA60-AB60</f>
        <v>0</v>
      </c>
    </row>
    <row r="61" spans="1:29" x14ac:dyDescent="0.25">
      <c r="A61" s="4"/>
      <c r="B61" s="9"/>
      <c r="C61" s="40"/>
      <c r="D61" s="3"/>
      <c r="E61" s="9"/>
      <c r="F61" s="44"/>
      <c r="G61" s="25" t="e">
        <f t="shared" si="11"/>
        <v>#N/A</v>
      </c>
      <c r="H61" s="4"/>
      <c r="I61" s="9"/>
      <c r="J61" s="40"/>
      <c r="K61" s="3"/>
      <c r="L61" s="9"/>
      <c r="M61" s="44"/>
      <c r="N61" s="25" t="e">
        <f t="shared" si="12"/>
        <v>#N/A</v>
      </c>
      <c r="O61" s="157"/>
      <c r="P61" s="9"/>
      <c r="Q61" s="159" t="str">
        <f t="shared" si="13"/>
        <v/>
      </c>
      <c r="R61" s="160" t="str">
        <f t="shared" si="14"/>
        <v/>
      </c>
      <c r="S61" s="2"/>
      <c r="T61" s="161">
        <f t="shared" ref="T61:T105" si="19">SUMIF($E$7:$E$54,P61,$D$7:$D$54)+SUMIF($L$7:$L$54,P61,$K$7:$K$54)+SUMIF($E$60:$E$105,P61,$D$60:$D$105)+SUMIF($L$60:$L$105,P61,$K$60:$K$105)</f>
        <v>0</v>
      </c>
      <c r="U61" s="162">
        <f t="shared" si="15"/>
        <v>0</v>
      </c>
      <c r="V61" s="5"/>
      <c r="W61" s="157"/>
      <c r="X61" s="9"/>
      <c r="Y61" s="159" t="str">
        <f t="shared" si="16"/>
        <v/>
      </c>
      <c r="Z61" s="160" t="str">
        <f t="shared" si="17"/>
        <v/>
      </c>
      <c r="AA61" s="2"/>
      <c r="AB61" s="161">
        <f t="shared" ref="AB61:AB105" si="20">SUMIF($E$7:$E$54,X61,$D$7:$D$54)+SUMIF($L$7:$L$54,X61,$K$7:$K$54)+SUMIF($E$60:$E$105,X61,$D$60:$D$105)+SUMIF($L$60:$L$105,X61,$K$60:$K$105)</f>
        <v>0</v>
      </c>
      <c r="AC61" s="162">
        <f t="shared" si="18"/>
        <v>0</v>
      </c>
    </row>
    <row r="62" spans="1:29" x14ac:dyDescent="0.25">
      <c r="A62" s="4"/>
      <c r="B62" s="9"/>
      <c r="C62" s="40"/>
      <c r="D62" s="3"/>
      <c r="E62" s="9"/>
      <c r="F62" s="44"/>
      <c r="G62" s="25" t="e">
        <f t="shared" si="11"/>
        <v>#N/A</v>
      </c>
      <c r="H62" s="4"/>
      <c r="I62" s="9"/>
      <c r="J62" s="40"/>
      <c r="K62" s="3"/>
      <c r="L62" s="9"/>
      <c r="M62" s="44"/>
      <c r="N62" s="25" t="e">
        <f t="shared" si="12"/>
        <v>#N/A</v>
      </c>
      <c r="O62" s="157"/>
      <c r="P62" s="9"/>
      <c r="Q62" s="159" t="str">
        <f t="shared" si="13"/>
        <v/>
      </c>
      <c r="R62" s="160" t="str">
        <f t="shared" si="14"/>
        <v/>
      </c>
      <c r="S62" s="2"/>
      <c r="T62" s="161">
        <f t="shared" si="19"/>
        <v>0</v>
      </c>
      <c r="U62" s="162">
        <f t="shared" si="15"/>
        <v>0</v>
      </c>
      <c r="V62" s="5"/>
      <c r="W62" s="157"/>
      <c r="X62" s="9"/>
      <c r="Y62" s="159" t="str">
        <f t="shared" si="16"/>
        <v/>
      </c>
      <c r="Z62" s="160" t="str">
        <f t="shared" si="17"/>
        <v/>
      </c>
      <c r="AA62" s="2"/>
      <c r="AB62" s="161">
        <f t="shared" si="20"/>
        <v>0</v>
      </c>
      <c r="AC62" s="162">
        <f t="shared" si="18"/>
        <v>0</v>
      </c>
    </row>
    <row r="63" spans="1:29" x14ac:dyDescent="0.25">
      <c r="A63" s="4"/>
      <c r="B63" s="9"/>
      <c r="C63" s="40"/>
      <c r="D63" s="3"/>
      <c r="E63" s="9"/>
      <c r="F63" s="44"/>
      <c r="G63" s="25" t="e">
        <f t="shared" si="11"/>
        <v>#N/A</v>
      </c>
      <c r="H63" s="4"/>
      <c r="I63" s="9"/>
      <c r="J63" s="40"/>
      <c r="K63" s="3"/>
      <c r="L63" s="9"/>
      <c r="M63" s="44"/>
      <c r="N63" s="25" t="e">
        <f t="shared" si="12"/>
        <v>#N/A</v>
      </c>
      <c r="O63" s="157"/>
      <c r="P63" s="9"/>
      <c r="Q63" s="159" t="str">
        <f t="shared" si="13"/>
        <v/>
      </c>
      <c r="R63" s="160" t="str">
        <f t="shared" si="14"/>
        <v/>
      </c>
      <c r="S63" s="2"/>
      <c r="T63" s="161">
        <f t="shared" si="19"/>
        <v>0</v>
      </c>
      <c r="U63" s="162">
        <f t="shared" si="15"/>
        <v>0</v>
      </c>
      <c r="V63" s="5"/>
      <c r="W63" s="157"/>
      <c r="X63" s="9"/>
      <c r="Y63" s="159" t="str">
        <f t="shared" si="16"/>
        <v/>
      </c>
      <c r="Z63" s="160" t="str">
        <f t="shared" si="17"/>
        <v/>
      </c>
      <c r="AA63" s="2"/>
      <c r="AB63" s="161">
        <f t="shared" si="20"/>
        <v>0</v>
      </c>
      <c r="AC63" s="162">
        <f t="shared" si="18"/>
        <v>0</v>
      </c>
    </row>
    <row r="64" spans="1:29" x14ac:dyDescent="0.25">
      <c r="A64" s="4"/>
      <c r="B64" s="9"/>
      <c r="C64" s="40"/>
      <c r="D64" s="3"/>
      <c r="E64" s="9"/>
      <c r="F64" s="44"/>
      <c r="G64" s="25" t="e">
        <f t="shared" si="11"/>
        <v>#N/A</v>
      </c>
      <c r="H64" s="4"/>
      <c r="I64" s="9"/>
      <c r="J64" s="40"/>
      <c r="K64" s="3"/>
      <c r="L64" s="9"/>
      <c r="M64" s="44"/>
      <c r="N64" s="25" t="e">
        <f t="shared" si="12"/>
        <v>#N/A</v>
      </c>
      <c r="O64" s="157"/>
      <c r="P64" s="9"/>
      <c r="Q64" s="159" t="str">
        <f t="shared" si="13"/>
        <v/>
      </c>
      <c r="R64" s="160" t="str">
        <f t="shared" si="14"/>
        <v/>
      </c>
      <c r="S64" s="2"/>
      <c r="T64" s="161">
        <f t="shared" si="19"/>
        <v>0</v>
      </c>
      <c r="U64" s="162">
        <f t="shared" si="15"/>
        <v>0</v>
      </c>
      <c r="V64" s="5"/>
      <c r="W64" s="157"/>
      <c r="X64" s="9"/>
      <c r="Y64" s="159" t="str">
        <f t="shared" si="16"/>
        <v/>
      </c>
      <c r="Z64" s="160" t="str">
        <f t="shared" si="17"/>
        <v/>
      </c>
      <c r="AA64" s="2"/>
      <c r="AB64" s="161">
        <f t="shared" si="20"/>
        <v>0</v>
      </c>
      <c r="AC64" s="162">
        <f t="shared" si="18"/>
        <v>0</v>
      </c>
    </row>
    <row r="65" spans="1:29" x14ac:dyDescent="0.25">
      <c r="A65" s="4"/>
      <c r="B65" s="9"/>
      <c r="C65" s="40"/>
      <c r="D65" s="3"/>
      <c r="E65" s="9"/>
      <c r="F65" s="44"/>
      <c r="G65" s="25" t="e">
        <f t="shared" si="11"/>
        <v>#N/A</v>
      </c>
      <c r="H65" s="4"/>
      <c r="I65" s="9"/>
      <c r="J65" s="40"/>
      <c r="K65" s="3"/>
      <c r="L65" s="9"/>
      <c r="M65" s="44"/>
      <c r="N65" s="25" t="e">
        <f t="shared" si="12"/>
        <v>#N/A</v>
      </c>
      <c r="O65" s="157"/>
      <c r="P65" s="9"/>
      <c r="Q65" s="159" t="str">
        <f t="shared" si="13"/>
        <v/>
      </c>
      <c r="R65" s="160" t="str">
        <f t="shared" si="14"/>
        <v/>
      </c>
      <c r="S65" s="2"/>
      <c r="T65" s="161">
        <f t="shared" si="19"/>
        <v>0</v>
      </c>
      <c r="U65" s="162">
        <f t="shared" si="15"/>
        <v>0</v>
      </c>
      <c r="V65" s="5"/>
      <c r="W65" s="157"/>
      <c r="X65" s="9"/>
      <c r="Y65" s="159" t="str">
        <f t="shared" si="16"/>
        <v/>
      </c>
      <c r="Z65" s="160" t="str">
        <f t="shared" si="17"/>
        <v/>
      </c>
      <c r="AA65" s="2"/>
      <c r="AB65" s="161">
        <f t="shared" si="20"/>
        <v>0</v>
      </c>
      <c r="AC65" s="162">
        <f t="shared" si="18"/>
        <v>0</v>
      </c>
    </row>
    <row r="66" spans="1:29" x14ac:dyDescent="0.25">
      <c r="A66" s="4"/>
      <c r="B66" s="9"/>
      <c r="C66" s="40"/>
      <c r="D66" s="3"/>
      <c r="E66" s="9"/>
      <c r="F66" s="44"/>
      <c r="G66" s="25" t="e">
        <f t="shared" si="11"/>
        <v>#N/A</v>
      </c>
      <c r="H66" s="4"/>
      <c r="I66" s="9"/>
      <c r="J66" s="40"/>
      <c r="K66" s="3"/>
      <c r="L66" s="9"/>
      <c r="M66" s="44"/>
      <c r="N66" s="25" t="e">
        <f t="shared" si="12"/>
        <v>#N/A</v>
      </c>
      <c r="O66" s="157"/>
      <c r="P66" s="9"/>
      <c r="Q66" s="159" t="str">
        <f t="shared" si="13"/>
        <v/>
      </c>
      <c r="R66" s="160" t="str">
        <f t="shared" si="14"/>
        <v/>
      </c>
      <c r="S66" s="2"/>
      <c r="T66" s="161">
        <f t="shared" si="19"/>
        <v>0</v>
      </c>
      <c r="U66" s="162">
        <f t="shared" si="15"/>
        <v>0</v>
      </c>
      <c r="V66" s="5"/>
      <c r="W66" s="157"/>
      <c r="X66" s="9"/>
      <c r="Y66" s="159" t="str">
        <f t="shared" si="16"/>
        <v/>
      </c>
      <c r="Z66" s="160" t="str">
        <f t="shared" si="17"/>
        <v/>
      </c>
      <c r="AA66" s="2"/>
      <c r="AB66" s="161">
        <f t="shared" si="20"/>
        <v>0</v>
      </c>
      <c r="AC66" s="162">
        <f t="shared" si="18"/>
        <v>0</v>
      </c>
    </row>
    <row r="67" spans="1:29" x14ac:dyDescent="0.25">
      <c r="A67" s="4"/>
      <c r="B67" s="9"/>
      <c r="C67" s="40"/>
      <c r="D67" s="3"/>
      <c r="E67" s="9"/>
      <c r="F67" s="44"/>
      <c r="G67" s="25" t="e">
        <f t="shared" si="11"/>
        <v>#N/A</v>
      </c>
      <c r="H67" s="4"/>
      <c r="I67" s="9"/>
      <c r="J67" s="40"/>
      <c r="K67" s="3"/>
      <c r="L67" s="9"/>
      <c r="M67" s="44"/>
      <c r="N67" s="25" t="e">
        <f t="shared" si="12"/>
        <v>#N/A</v>
      </c>
      <c r="O67" s="157"/>
      <c r="P67" s="9"/>
      <c r="Q67" s="159" t="str">
        <f t="shared" si="13"/>
        <v/>
      </c>
      <c r="R67" s="160" t="str">
        <f t="shared" si="14"/>
        <v/>
      </c>
      <c r="S67" s="2"/>
      <c r="T67" s="161">
        <f t="shared" si="19"/>
        <v>0</v>
      </c>
      <c r="U67" s="162">
        <f t="shared" si="15"/>
        <v>0</v>
      </c>
      <c r="V67" s="5"/>
      <c r="W67" s="157"/>
      <c r="X67" s="9"/>
      <c r="Y67" s="159" t="str">
        <f t="shared" si="16"/>
        <v/>
      </c>
      <c r="Z67" s="160" t="str">
        <f t="shared" si="17"/>
        <v/>
      </c>
      <c r="AA67" s="2"/>
      <c r="AB67" s="161">
        <f t="shared" si="20"/>
        <v>0</v>
      </c>
      <c r="AC67" s="162">
        <f t="shared" si="18"/>
        <v>0</v>
      </c>
    </row>
    <row r="68" spans="1:29" x14ac:dyDescent="0.25">
      <c r="A68" s="4"/>
      <c r="B68" s="9"/>
      <c r="C68" s="40"/>
      <c r="D68" s="3"/>
      <c r="E68" s="9"/>
      <c r="F68" s="44"/>
      <c r="G68" s="25" t="e">
        <f t="shared" si="11"/>
        <v>#N/A</v>
      </c>
      <c r="H68" s="4"/>
      <c r="I68" s="9"/>
      <c r="J68" s="40"/>
      <c r="K68" s="3"/>
      <c r="L68" s="9"/>
      <c r="M68" s="44"/>
      <c r="N68" s="25" t="e">
        <f t="shared" si="12"/>
        <v>#N/A</v>
      </c>
      <c r="O68" s="157"/>
      <c r="P68" s="9"/>
      <c r="Q68" s="159" t="str">
        <f t="shared" si="13"/>
        <v/>
      </c>
      <c r="R68" s="160" t="str">
        <f t="shared" si="14"/>
        <v/>
      </c>
      <c r="S68" s="2"/>
      <c r="T68" s="161">
        <f t="shared" si="19"/>
        <v>0</v>
      </c>
      <c r="U68" s="162">
        <f t="shared" si="15"/>
        <v>0</v>
      </c>
      <c r="V68" s="5"/>
      <c r="W68" s="157"/>
      <c r="X68" s="9"/>
      <c r="Y68" s="159" t="str">
        <f t="shared" si="16"/>
        <v/>
      </c>
      <c r="Z68" s="160" t="str">
        <f t="shared" si="17"/>
        <v/>
      </c>
      <c r="AA68" s="2"/>
      <c r="AB68" s="161">
        <f t="shared" si="20"/>
        <v>0</v>
      </c>
      <c r="AC68" s="162">
        <f t="shared" si="18"/>
        <v>0</v>
      </c>
    </row>
    <row r="69" spans="1:29" x14ac:dyDescent="0.25">
      <c r="A69" s="4"/>
      <c r="B69" s="9"/>
      <c r="C69" s="40"/>
      <c r="D69" s="3"/>
      <c r="E69" s="9"/>
      <c r="F69" s="44"/>
      <c r="G69" s="25" t="e">
        <f t="shared" si="11"/>
        <v>#N/A</v>
      </c>
      <c r="H69" s="4"/>
      <c r="I69" s="9"/>
      <c r="J69" s="40"/>
      <c r="K69" s="3"/>
      <c r="L69" s="9"/>
      <c r="M69" s="44"/>
      <c r="N69" s="25" t="e">
        <f t="shared" si="12"/>
        <v>#N/A</v>
      </c>
      <c r="O69" s="157"/>
      <c r="P69" s="168"/>
      <c r="Q69" s="159" t="str">
        <f t="shared" si="13"/>
        <v/>
      </c>
      <c r="R69" s="160" t="str">
        <f t="shared" si="14"/>
        <v/>
      </c>
      <c r="S69" s="2"/>
      <c r="T69" s="161">
        <f t="shared" si="19"/>
        <v>0</v>
      </c>
      <c r="U69" s="162">
        <f t="shared" si="15"/>
        <v>0</v>
      </c>
      <c r="V69" s="5"/>
      <c r="W69" s="157"/>
      <c r="X69" s="9"/>
      <c r="Y69" s="159" t="str">
        <f t="shared" si="16"/>
        <v/>
      </c>
      <c r="Z69" s="160" t="str">
        <f t="shared" si="17"/>
        <v/>
      </c>
      <c r="AA69" s="2"/>
      <c r="AB69" s="161">
        <f t="shared" si="20"/>
        <v>0</v>
      </c>
      <c r="AC69" s="162">
        <f t="shared" si="18"/>
        <v>0</v>
      </c>
    </row>
    <row r="70" spans="1:29" x14ac:dyDescent="0.25">
      <c r="A70" s="4"/>
      <c r="B70" s="9"/>
      <c r="C70" s="40"/>
      <c r="D70" s="3"/>
      <c r="E70" s="9"/>
      <c r="F70" s="44"/>
      <c r="G70" s="25" t="e">
        <f t="shared" si="11"/>
        <v>#N/A</v>
      </c>
      <c r="H70" s="4"/>
      <c r="I70" s="9"/>
      <c r="J70" s="40"/>
      <c r="K70" s="3"/>
      <c r="L70" s="9"/>
      <c r="M70" s="44"/>
      <c r="N70" s="25" t="e">
        <f t="shared" si="12"/>
        <v>#N/A</v>
      </c>
      <c r="O70" s="157"/>
      <c r="P70" s="9"/>
      <c r="Q70" s="159" t="str">
        <f t="shared" si="13"/>
        <v/>
      </c>
      <c r="R70" s="160" t="str">
        <f t="shared" si="14"/>
        <v/>
      </c>
      <c r="S70" s="2"/>
      <c r="T70" s="161">
        <f t="shared" si="19"/>
        <v>0</v>
      </c>
      <c r="U70" s="162">
        <f t="shared" si="15"/>
        <v>0</v>
      </c>
      <c r="V70" s="5"/>
      <c r="W70" s="157"/>
      <c r="X70" s="9"/>
      <c r="Y70" s="159" t="str">
        <f t="shared" si="16"/>
        <v/>
      </c>
      <c r="Z70" s="160" t="str">
        <f t="shared" si="17"/>
        <v/>
      </c>
      <c r="AA70" s="2"/>
      <c r="AB70" s="161">
        <f t="shared" si="20"/>
        <v>0</v>
      </c>
      <c r="AC70" s="162">
        <f t="shared" si="18"/>
        <v>0</v>
      </c>
    </row>
    <row r="71" spans="1:29" x14ac:dyDescent="0.25">
      <c r="A71" s="4"/>
      <c r="B71" s="9"/>
      <c r="C71" s="40"/>
      <c r="D71" s="3"/>
      <c r="E71" s="9"/>
      <c r="F71" s="44"/>
      <c r="G71" s="25" t="e">
        <f t="shared" si="11"/>
        <v>#N/A</v>
      </c>
      <c r="H71" s="4"/>
      <c r="I71" s="9"/>
      <c r="J71" s="40"/>
      <c r="K71" s="3"/>
      <c r="L71" s="9"/>
      <c r="M71" s="44"/>
      <c r="N71" s="25" t="e">
        <f t="shared" si="12"/>
        <v>#N/A</v>
      </c>
      <c r="O71" s="157"/>
      <c r="P71" s="9"/>
      <c r="Q71" s="159" t="str">
        <f t="shared" si="13"/>
        <v/>
      </c>
      <c r="R71" s="160" t="str">
        <f t="shared" si="14"/>
        <v/>
      </c>
      <c r="S71" s="2"/>
      <c r="T71" s="161">
        <f t="shared" si="19"/>
        <v>0</v>
      </c>
      <c r="U71" s="162">
        <f t="shared" si="15"/>
        <v>0</v>
      </c>
      <c r="V71" s="5"/>
      <c r="W71" s="157"/>
      <c r="X71" s="9"/>
      <c r="Y71" s="159" t="str">
        <f t="shared" si="16"/>
        <v/>
      </c>
      <c r="Z71" s="160" t="str">
        <f t="shared" si="17"/>
        <v/>
      </c>
      <c r="AA71" s="2"/>
      <c r="AB71" s="161">
        <f t="shared" si="20"/>
        <v>0</v>
      </c>
      <c r="AC71" s="162">
        <f t="shared" si="18"/>
        <v>0</v>
      </c>
    </row>
    <row r="72" spans="1:29" x14ac:dyDescent="0.25">
      <c r="A72" s="4"/>
      <c r="B72" s="9"/>
      <c r="C72" s="40"/>
      <c r="D72" s="3"/>
      <c r="E72" s="9"/>
      <c r="F72" s="44"/>
      <c r="G72" s="25" t="e">
        <f t="shared" si="11"/>
        <v>#N/A</v>
      </c>
      <c r="H72" s="4"/>
      <c r="I72" s="9"/>
      <c r="J72" s="40"/>
      <c r="K72" s="3"/>
      <c r="L72" s="9"/>
      <c r="M72" s="44"/>
      <c r="N72" s="25" t="e">
        <f t="shared" si="12"/>
        <v>#N/A</v>
      </c>
      <c r="O72" s="157"/>
      <c r="P72" s="168"/>
      <c r="Q72" s="159" t="str">
        <f t="shared" si="13"/>
        <v/>
      </c>
      <c r="R72" s="160" t="str">
        <f t="shared" si="14"/>
        <v/>
      </c>
      <c r="S72" s="2"/>
      <c r="T72" s="161">
        <f t="shared" si="19"/>
        <v>0</v>
      </c>
      <c r="U72" s="162">
        <f t="shared" si="15"/>
        <v>0</v>
      </c>
      <c r="V72" s="5"/>
      <c r="W72" s="157"/>
      <c r="X72" s="9"/>
      <c r="Y72" s="159" t="str">
        <f t="shared" si="16"/>
        <v/>
      </c>
      <c r="Z72" s="160" t="str">
        <f t="shared" si="17"/>
        <v/>
      </c>
      <c r="AA72" s="2"/>
      <c r="AB72" s="161">
        <f t="shared" si="20"/>
        <v>0</v>
      </c>
      <c r="AC72" s="162">
        <f t="shared" si="18"/>
        <v>0</v>
      </c>
    </row>
    <row r="73" spans="1:29" x14ac:dyDescent="0.25">
      <c r="A73" s="4"/>
      <c r="B73" s="9"/>
      <c r="C73" s="40"/>
      <c r="D73" s="3"/>
      <c r="E73" s="9"/>
      <c r="F73" s="44"/>
      <c r="G73" s="25" t="e">
        <f t="shared" si="11"/>
        <v>#N/A</v>
      </c>
      <c r="H73" s="4"/>
      <c r="I73" s="9"/>
      <c r="J73" s="40"/>
      <c r="K73" s="3"/>
      <c r="L73" s="9"/>
      <c r="M73" s="44"/>
      <c r="N73" s="25" t="e">
        <f t="shared" si="12"/>
        <v>#N/A</v>
      </c>
      <c r="O73" s="157"/>
      <c r="P73" s="9"/>
      <c r="Q73" s="159" t="str">
        <f t="shared" si="13"/>
        <v/>
      </c>
      <c r="R73" s="160" t="str">
        <f t="shared" si="14"/>
        <v/>
      </c>
      <c r="S73" s="2"/>
      <c r="T73" s="161">
        <f t="shared" si="19"/>
        <v>0</v>
      </c>
      <c r="U73" s="162">
        <f t="shared" si="15"/>
        <v>0</v>
      </c>
      <c r="V73" s="5"/>
      <c r="W73" s="157"/>
      <c r="X73" s="9"/>
      <c r="Y73" s="159" t="str">
        <f t="shared" si="16"/>
        <v/>
      </c>
      <c r="Z73" s="160" t="str">
        <f t="shared" si="17"/>
        <v/>
      </c>
      <c r="AA73" s="2"/>
      <c r="AB73" s="161">
        <f t="shared" si="20"/>
        <v>0</v>
      </c>
      <c r="AC73" s="162">
        <f t="shared" si="18"/>
        <v>0</v>
      </c>
    </row>
    <row r="74" spans="1:29" x14ac:dyDescent="0.25">
      <c r="A74" s="4"/>
      <c r="B74" s="9"/>
      <c r="C74" s="40"/>
      <c r="D74" s="3"/>
      <c r="E74" s="9"/>
      <c r="F74" s="44"/>
      <c r="G74" s="25" t="e">
        <f t="shared" si="11"/>
        <v>#N/A</v>
      </c>
      <c r="H74" s="4"/>
      <c r="I74" s="9"/>
      <c r="J74" s="40"/>
      <c r="K74" s="3"/>
      <c r="L74" s="9"/>
      <c r="M74" s="44"/>
      <c r="N74" s="25" t="e">
        <f t="shared" si="12"/>
        <v>#N/A</v>
      </c>
      <c r="O74" s="157"/>
      <c r="P74" s="9"/>
      <c r="Q74" s="159" t="str">
        <f t="shared" si="13"/>
        <v/>
      </c>
      <c r="R74" s="160" t="str">
        <f t="shared" si="14"/>
        <v/>
      </c>
      <c r="S74" s="2"/>
      <c r="T74" s="161">
        <f t="shared" si="19"/>
        <v>0</v>
      </c>
      <c r="U74" s="162">
        <f t="shared" si="15"/>
        <v>0</v>
      </c>
      <c r="V74" s="5"/>
      <c r="W74" s="157"/>
      <c r="X74" s="9"/>
      <c r="Y74" s="159" t="str">
        <f t="shared" si="16"/>
        <v/>
      </c>
      <c r="Z74" s="160" t="str">
        <f t="shared" si="17"/>
        <v/>
      </c>
      <c r="AA74" s="2"/>
      <c r="AB74" s="161">
        <f t="shared" si="20"/>
        <v>0</v>
      </c>
      <c r="AC74" s="162">
        <f t="shared" si="18"/>
        <v>0</v>
      </c>
    </row>
    <row r="75" spans="1:29" x14ac:dyDescent="0.25">
      <c r="A75" s="4"/>
      <c r="B75" s="9"/>
      <c r="C75" s="40"/>
      <c r="D75" s="3"/>
      <c r="E75" s="9"/>
      <c r="F75" s="44"/>
      <c r="G75" s="25" t="e">
        <f t="shared" si="11"/>
        <v>#N/A</v>
      </c>
      <c r="H75" s="4"/>
      <c r="I75" s="9"/>
      <c r="J75" s="40"/>
      <c r="K75" s="3"/>
      <c r="L75" s="9"/>
      <c r="M75" s="44"/>
      <c r="N75" s="25" t="e">
        <f t="shared" si="12"/>
        <v>#N/A</v>
      </c>
      <c r="O75" s="157"/>
      <c r="P75" s="9"/>
      <c r="Q75" s="159" t="str">
        <f t="shared" si="13"/>
        <v/>
      </c>
      <c r="R75" s="160" t="str">
        <f t="shared" si="14"/>
        <v/>
      </c>
      <c r="S75" s="2"/>
      <c r="T75" s="161">
        <f t="shared" si="19"/>
        <v>0</v>
      </c>
      <c r="U75" s="162">
        <f t="shared" si="15"/>
        <v>0</v>
      </c>
      <c r="V75" s="5"/>
      <c r="W75" s="157"/>
      <c r="X75" s="9"/>
      <c r="Y75" s="159" t="str">
        <f t="shared" si="16"/>
        <v/>
      </c>
      <c r="Z75" s="160" t="str">
        <f t="shared" si="17"/>
        <v/>
      </c>
      <c r="AA75" s="2"/>
      <c r="AB75" s="161">
        <f t="shared" si="20"/>
        <v>0</v>
      </c>
      <c r="AC75" s="162">
        <f t="shared" si="18"/>
        <v>0</v>
      </c>
    </row>
    <row r="76" spans="1:29" x14ac:dyDescent="0.25">
      <c r="A76" s="4"/>
      <c r="B76" s="9"/>
      <c r="C76" s="40"/>
      <c r="D76" s="3"/>
      <c r="E76" s="9"/>
      <c r="F76" s="44"/>
      <c r="G76" s="25" t="e">
        <f t="shared" si="11"/>
        <v>#N/A</v>
      </c>
      <c r="H76" s="4"/>
      <c r="I76" s="9"/>
      <c r="J76" s="40"/>
      <c r="K76" s="3"/>
      <c r="L76" s="9"/>
      <c r="M76" s="44"/>
      <c r="N76" s="25" t="e">
        <f t="shared" si="12"/>
        <v>#N/A</v>
      </c>
      <c r="O76" s="157"/>
      <c r="P76" s="9"/>
      <c r="Q76" s="159" t="str">
        <f t="shared" si="13"/>
        <v/>
      </c>
      <c r="R76" s="160" t="str">
        <f t="shared" si="14"/>
        <v/>
      </c>
      <c r="S76" s="2"/>
      <c r="T76" s="161">
        <f t="shared" si="19"/>
        <v>0</v>
      </c>
      <c r="U76" s="162">
        <f t="shared" si="15"/>
        <v>0</v>
      </c>
      <c r="V76" s="5"/>
      <c r="W76" s="157"/>
      <c r="X76" s="9"/>
      <c r="Y76" s="159" t="str">
        <f t="shared" si="16"/>
        <v/>
      </c>
      <c r="Z76" s="160" t="str">
        <f t="shared" si="17"/>
        <v/>
      </c>
      <c r="AA76" s="2"/>
      <c r="AB76" s="161">
        <f t="shared" si="20"/>
        <v>0</v>
      </c>
      <c r="AC76" s="162">
        <f t="shared" si="18"/>
        <v>0</v>
      </c>
    </row>
    <row r="77" spans="1:29" x14ac:dyDescent="0.25">
      <c r="A77" s="4"/>
      <c r="B77" s="9"/>
      <c r="C77" s="40"/>
      <c r="D77" s="3"/>
      <c r="E77" s="9"/>
      <c r="F77" s="44"/>
      <c r="G77" s="25" t="e">
        <f t="shared" si="11"/>
        <v>#N/A</v>
      </c>
      <c r="H77" s="4"/>
      <c r="I77" s="9"/>
      <c r="J77" s="40"/>
      <c r="K77" s="3"/>
      <c r="L77" s="9"/>
      <c r="M77" s="44"/>
      <c r="N77" s="25" t="e">
        <f t="shared" si="12"/>
        <v>#N/A</v>
      </c>
      <c r="O77" s="157"/>
      <c r="P77" s="168"/>
      <c r="Q77" s="159" t="str">
        <f t="shared" si="13"/>
        <v/>
      </c>
      <c r="R77" s="160" t="str">
        <f t="shared" si="14"/>
        <v/>
      </c>
      <c r="S77" s="2"/>
      <c r="T77" s="161">
        <f t="shared" si="19"/>
        <v>0</v>
      </c>
      <c r="U77" s="162">
        <f t="shared" si="15"/>
        <v>0</v>
      </c>
      <c r="V77" s="5"/>
      <c r="W77" s="157"/>
      <c r="X77" s="9"/>
      <c r="Y77" s="159" t="str">
        <f t="shared" si="16"/>
        <v/>
      </c>
      <c r="Z77" s="160" t="str">
        <f t="shared" si="17"/>
        <v/>
      </c>
      <c r="AA77" s="2"/>
      <c r="AB77" s="161">
        <f t="shared" si="20"/>
        <v>0</v>
      </c>
      <c r="AC77" s="162">
        <f t="shared" si="18"/>
        <v>0</v>
      </c>
    </row>
    <row r="78" spans="1:29" x14ac:dyDescent="0.25">
      <c r="A78" s="4"/>
      <c r="B78" s="9"/>
      <c r="C78" s="40"/>
      <c r="D78" s="3"/>
      <c r="E78" s="9"/>
      <c r="F78" s="44"/>
      <c r="G78" s="25" t="e">
        <f t="shared" si="11"/>
        <v>#N/A</v>
      </c>
      <c r="H78" s="4"/>
      <c r="I78" s="9"/>
      <c r="J78" s="40"/>
      <c r="K78" s="3"/>
      <c r="L78" s="9"/>
      <c r="M78" s="44"/>
      <c r="N78" s="25" t="e">
        <f t="shared" si="12"/>
        <v>#N/A</v>
      </c>
      <c r="O78" s="157"/>
      <c r="P78" s="168"/>
      <c r="Q78" s="159" t="str">
        <f t="shared" si="13"/>
        <v/>
      </c>
      <c r="R78" s="160" t="str">
        <f t="shared" si="14"/>
        <v/>
      </c>
      <c r="S78" s="2"/>
      <c r="T78" s="161">
        <f t="shared" si="19"/>
        <v>0</v>
      </c>
      <c r="U78" s="162">
        <f t="shared" si="15"/>
        <v>0</v>
      </c>
      <c r="V78" s="5"/>
      <c r="W78" s="157"/>
      <c r="X78" s="9"/>
      <c r="Y78" s="159" t="str">
        <f t="shared" si="16"/>
        <v/>
      </c>
      <c r="Z78" s="160" t="str">
        <f t="shared" si="17"/>
        <v/>
      </c>
      <c r="AA78" s="2"/>
      <c r="AB78" s="161">
        <f t="shared" si="20"/>
        <v>0</v>
      </c>
      <c r="AC78" s="162">
        <f t="shared" si="18"/>
        <v>0</v>
      </c>
    </row>
    <row r="79" spans="1:29" x14ac:dyDescent="0.25">
      <c r="A79" s="4"/>
      <c r="B79" s="9"/>
      <c r="C79" s="40"/>
      <c r="D79" s="3"/>
      <c r="E79" s="9"/>
      <c r="F79" s="44"/>
      <c r="G79" s="25" t="e">
        <f t="shared" si="11"/>
        <v>#N/A</v>
      </c>
      <c r="H79" s="4"/>
      <c r="I79" s="9"/>
      <c r="J79" s="40"/>
      <c r="K79" s="3"/>
      <c r="L79" s="9"/>
      <c r="M79" s="44"/>
      <c r="N79" s="25" t="e">
        <f t="shared" si="12"/>
        <v>#N/A</v>
      </c>
      <c r="O79" s="157"/>
      <c r="P79" s="9"/>
      <c r="Q79" s="159" t="str">
        <f t="shared" si="13"/>
        <v/>
      </c>
      <c r="R79" s="160" t="str">
        <f t="shared" si="14"/>
        <v/>
      </c>
      <c r="S79" s="2"/>
      <c r="T79" s="161">
        <f t="shared" si="19"/>
        <v>0</v>
      </c>
      <c r="U79" s="162">
        <f t="shared" si="15"/>
        <v>0</v>
      </c>
      <c r="V79" s="5"/>
      <c r="W79" s="157"/>
      <c r="X79" s="9"/>
      <c r="Y79" s="159" t="str">
        <f t="shared" si="16"/>
        <v/>
      </c>
      <c r="Z79" s="160" t="str">
        <f t="shared" si="17"/>
        <v/>
      </c>
      <c r="AA79" s="2"/>
      <c r="AB79" s="161">
        <f t="shared" si="20"/>
        <v>0</v>
      </c>
      <c r="AC79" s="162">
        <f t="shared" si="18"/>
        <v>0</v>
      </c>
    </row>
    <row r="80" spans="1:29" x14ac:dyDescent="0.25">
      <c r="A80" s="4"/>
      <c r="B80" s="9"/>
      <c r="C80" s="40"/>
      <c r="D80" s="3"/>
      <c r="E80" s="9"/>
      <c r="F80" s="44"/>
      <c r="G80" s="25" t="e">
        <f t="shared" si="11"/>
        <v>#N/A</v>
      </c>
      <c r="H80" s="4"/>
      <c r="I80" s="9"/>
      <c r="J80" s="40"/>
      <c r="K80" s="3"/>
      <c r="L80" s="9"/>
      <c r="M80" s="44"/>
      <c r="N80" s="25" t="e">
        <f t="shared" si="12"/>
        <v>#N/A</v>
      </c>
      <c r="O80" s="157"/>
      <c r="P80" s="9"/>
      <c r="Q80" s="159" t="str">
        <f t="shared" si="13"/>
        <v/>
      </c>
      <c r="R80" s="160" t="str">
        <f t="shared" si="14"/>
        <v/>
      </c>
      <c r="S80" s="2"/>
      <c r="T80" s="161">
        <f t="shared" si="19"/>
        <v>0</v>
      </c>
      <c r="U80" s="162">
        <f t="shared" si="15"/>
        <v>0</v>
      </c>
      <c r="V80" s="5"/>
      <c r="W80" s="157"/>
      <c r="X80" s="9"/>
      <c r="Y80" s="159" t="str">
        <f t="shared" si="16"/>
        <v/>
      </c>
      <c r="Z80" s="160" t="str">
        <f t="shared" si="17"/>
        <v/>
      </c>
      <c r="AA80" s="2"/>
      <c r="AB80" s="161">
        <f t="shared" si="20"/>
        <v>0</v>
      </c>
      <c r="AC80" s="162">
        <f t="shared" si="18"/>
        <v>0</v>
      </c>
    </row>
    <row r="81" spans="1:29" x14ac:dyDescent="0.25">
      <c r="A81" s="4"/>
      <c r="B81" s="9"/>
      <c r="C81" s="40"/>
      <c r="D81" s="3"/>
      <c r="E81" s="9"/>
      <c r="F81" s="44"/>
      <c r="G81" s="25" t="e">
        <f t="shared" si="11"/>
        <v>#N/A</v>
      </c>
      <c r="H81" s="4"/>
      <c r="I81" s="9"/>
      <c r="J81" s="153"/>
      <c r="K81" s="3"/>
      <c r="L81" s="9"/>
      <c r="M81" s="44"/>
      <c r="N81" s="25" t="e">
        <f t="shared" si="12"/>
        <v>#N/A</v>
      </c>
      <c r="O81" s="157"/>
      <c r="P81" s="9"/>
      <c r="Q81" s="159" t="str">
        <f t="shared" si="13"/>
        <v/>
      </c>
      <c r="R81" s="160" t="str">
        <f t="shared" si="14"/>
        <v/>
      </c>
      <c r="S81" s="2"/>
      <c r="T81" s="161">
        <f t="shared" si="19"/>
        <v>0</v>
      </c>
      <c r="U81" s="162">
        <f t="shared" si="15"/>
        <v>0</v>
      </c>
      <c r="V81" s="5"/>
      <c r="W81" s="157"/>
      <c r="X81" s="9"/>
      <c r="Y81" s="159" t="str">
        <f t="shared" si="16"/>
        <v/>
      </c>
      <c r="Z81" s="160" t="str">
        <f t="shared" si="17"/>
        <v/>
      </c>
      <c r="AA81" s="2"/>
      <c r="AB81" s="161">
        <f t="shared" si="20"/>
        <v>0</v>
      </c>
      <c r="AC81" s="162">
        <f t="shared" si="18"/>
        <v>0</v>
      </c>
    </row>
    <row r="82" spans="1:29" x14ac:dyDescent="0.25">
      <c r="A82" s="4"/>
      <c r="B82" s="9"/>
      <c r="C82" s="40"/>
      <c r="D82" s="3"/>
      <c r="E82" s="9"/>
      <c r="F82" s="44"/>
      <c r="G82" s="25" t="e">
        <f t="shared" si="11"/>
        <v>#N/A</v>
      </c>
      <c r="H82" s="4"/>
      <c r="I82" s="9"/>
      <c r="J82" s="40"/>
      <c r="K82" s="3"/>
      <c r="L82" s="9"/>
      <c r="M82" s="44"/>
      <c r="N82" s="25" t="e">
        <f t="shared" si="12"/>
        <v>#N/A</v>
      </c>
      <c r="O82" s="157"/>
      <c r="P82" s="9"/>
      <c r="Q82" s="159" t="str">
        <f t="shared" si="13"/>
        <v/>
      </c>
      <c r="R82" s="160" t="str">
        <f t="shared" si="14"/>
        <v/>
      </c>
      <c r="S82" s="2"/>
      <c r="T82" s="161">
        <f t="shared" si="19"/>
        <v>0</v>
      </c>
      <c r="U82" s="162">
        <f t="shared" si="15"/>
        <v>0</v>
      </c>
      <c r="V82" s="5"/>
      <c r="W82" s="157"/>
      <c r="X82" s="9"/>
      <c r="Y82" s="159" t="str">
        <f t="shared" si="16"/>
        <v/>
      </c>
      <c r="Z82" s="160" t="str">
        <f t="shared" si="17"/>
        <v/>
      </c>
      <c r="AA82" s="2"/>
      <c r="AB82" s="161">
        <f t="shared" si="20"/>
        <v>0</v>
      </c>
      <c r="AC82" s="162">
        <f t="shared" si="18"/>
        <v>0</v>
      </c>
    </row>
    <row r="83" spans="1:29" x14ac:dyDescent="0.25">
      <c r="A83" s="4"/>
      <c r="B83" s="9"/>
      <c r="C83" s="40"/>
      <c r="D83" s="3"/>
      <c r="E83" s="9"/>
      <c r="F83" s="44"/>
      <c r="G83" s="25" t="e">
        <f t="shared" si="11"/>
        <v>#N/A</v>
      </c>
      <c r="H83" s="4"/>
      <c r="I83" s="9"/>
      <c r="J83" s="40"/>
      <c r="K83" s="3"/>
      <c r="L83" s="9"/>
      <c r="M83" s="44"/>
      <c r="N83" s="25" t="e">
        <f t="shared" si="12"/>
        <v>#N/A</v>
      </c>
      <c r="O83" s="157"/>
      <c r="P83" s="9"/>
      <c r="Q83" s="159" t="str">
        <f t="shared" si="13"/>
        <v/>
      </c>
      <c r="R83" s="160" t="str">
        <f t="shared" si="14"/>
        <v/>
      </c>
      <c r="S83" s="2"/>
      <c r="T83" s="161">
        <f t="shared" si="19"/>
        <v>0</v>
      </c>
      <c r="U83" s="162">
        <f t="shared" si="15"/>
        <v>0</v>
      </c>
      <c r="V83" s="5"/>
      <c r="W83" s="157"/>
      <c r="X83" s="9"/>
      <c r="Y83" s="159" t="str">
        <f t="shared" si="16"/>
        <v/>
      </c>
      <c r="Z83" s="160" t="str">
        <f t="shared" si="17"/>
        <v/>
      </c>
      <c r="AA83" s="2"/>
      <c r="AB83" s="161">
        <f t="shared" si="20"/>
        <v>0</v>
      </c>
      <c r="AC83" s="162">
        <f t="shared" si="18"/>
        <v>0</v>
      </c>
    </row>
    <row r="84" spans="1:29" x14ac:dyDescent="0.25">
      <c r="A84" s="4"/>
      <c r="B84" s="9"/>
      <c r="C84" s="40"/>
      <c r="D84" s="3"/>
      <c r="E84" s="9"/>
      <c r="F84" s="44"/>
      <c r="G84" s="25" t="e">
        <f t="shared" si="11"/>
        <v>#N/A</v>
      </c>
      <c r="H84" s="4"/>
      <c r="I84" s="9"/>
      <c r="J84" s="40"/>
      <c r="K84" s="3"/>
      <c r="L84" s="9"/>
      <c r="M84" s="44"/>
      <c r="N84" s="25" t="e">
        <f t="shared" si="12"/>
        <v>#N/A</v>
      </c>
      <c r="O84" s="157"/>
      <c r="P84" s="9"/>
      <c r="Q84" s="159" t="str">
        <f t="shared" si="13"/>
        <v/>
      </c>
      <c r="R84" s="160" t="str">
        <f t="shared" si="14"/>
        <v/>
      </c>
      <c r="S84" s="2"/>
      <c r="T84" s="161">
        <f t="shared" si="19"/>
        <v>0</v>
      </c>
      <c r="U84" s="162">
        <f t="shared" si="15"/>
        <v>0</v>
      </c>
      <c r="V84" s="5"/>
      <c r="W84" s="157"/>
      <c r="X84" s="9"/>
      <c r="Y84" s="159" t="str">
        <f t="shared" si="16"/>
        <v/>
      </c>
      <c r="Z84" s="160" t="str">
        <f t="shared" si="17"/>
        <v/>
      </c>
      <c r="AA84" s="2"/>
      <c r="AB84" s="161">
        <f t="shared" si="20"/>
        <v>0</v>
      </c>
      <c r="AC84" s="162">
        <f t="shared" si="18"/>
        <v>0</v>
      </c>
    </row>
    <row r="85" spans="1:29" x14ac:dyDescent="0.25">
      <c r="A85" s="4"/>
      <c r="B85" s="9"/>
      <c r="C85" s="40"/>
      <c r="D85" s="3"/>
      <c r="E85" s="9"/>
      <c r="F85" s="44"/>
      <c r="G85" s="25" t="e">
        <f t="shared" si="11"/>
        <v>#N/A</v>
      </c>
      <c r="H85" s="4"/>
      <c r="I85" s="9"/>
      <c r="J85" s="40"/>
      <c r="K85" s="3"/>
      <c r="L85" s="9"/>
      <c r="M85" s="44"/>
      <c r="N85" s="25" t="e">
        <f t="shared" si="12"/>
        <v>#N/A</v>
      </c>
      <c r="O85" s="157"/>
      <c r="P85" s="9"/>
      <c r="Q85" s="159" t="str">
        <f t="shared" si="13"/>
        <v/>
      </c>
      <c r="R85" s="160" t="str">
        <f t="shared" si="14"/>
        <v/>
      </c>
      <c r="S85" s="2"/>
      <c r="T85" s="161">
        <f t="shared" si="19"/>
        <v>0</v>
      </c>
      <c r="U85" s="162">
        <f t="shared" si="15"/>
        <v>0</v>
      </c>
      <c r="V85" s="5"/>
      <c r="W85" s="157"/>
      <c r="X85" s="9"/>
      <c r="Y85" s="159" t="str">
        <f t="shared" si="16"/>
        <v/>
      </c>
      <c r="Z85" s="160" t="str">
        <f t="shared" si="17"/>
        <v/>
      </c>
      <c r="AA85" s="2"/>
      <c r="AB85" s="161">
        <f t="shared" si="20"/>
        <v>0</v>
      </c>
      <c r="AC85" s="162">
        <f t="shared" si="18"/>
        <v>0</v>
      </c>
    </row>
    <row r="86" spans="1:29" x14ac:dyDescent="0.25">
      <c r="A86" s="4"/>
      <c r="B86" s="9"/>
      <c r="C86" s="40"/>
      <c r="D86" s="3"/>
      <c r="E86" s="9"/>
      <c r="F86" s="44"/>
      <c r="G86" s="25" t="e">
        <f t="shared" si="11"/>
        <v>#N/A</v>
      </c>
      <c r="H86" s="4"/>
      <c r="I86" s="9"/>
      <c r="J86" s="40"/>
      <c r="K86" s="3"/>
      <c r="L86" s="9"/>
      <c r="M86" s="44"/>
      <c r="N86" s="25" t="e">
        <f t="shared" si="12"/>
        <v>#N/A</v>
      </c>
      <c r="O86" s="157"/>
      <c r="P86" s="9"/>
      <c r="Q86" s="159" t="str">
        <f t="shared" si="13"/>
        <v/>
      </c>
      <c r="R86" s="160" t="str">
        <f t="shared" si="14"/>
        <v/>
      </c>
      <c r="S86" s="2"/>
      <c r="T86" s="161">
        <f t="shared" si="19"/>
        <v>0</v>
      </c>
      <c r="U86" s="162">
        <f t="shared" si="15"/>
        <v>0</v>
      </c>
      <c r="V86" s="5"/>
      <c r="W86" s="157"/>
      <c r="X86" s="9"/>
      <c r="Y86" s="159" t="str">
        <f t="shared" si="16"/>
        <v/>
      </c>
      <c r="Z86" s="160" t="str">
        <f t="shared" si="17"/>
        <v/>
      </c>
      <c r="AA86" s="2"/>
      <c r="AB86" s="161">
        <f t="shared" si="20"/>
        <v>0</v>
      </c>
      <c r="AC86" s="162">
        <f t="shared" si="18"/>
        <v>0</v>
      </c>
    </row>
    <row r="87" spans="1:29" x14ac:dyDescent="0.25">
      <c r="A87" s="4"/>
      <c r="B87" s="9"/>
      <c r="C87" s="40"/>
      <c r="D87" s="3"/>
      <c r="E87" s="9"/>
      <c r="F87" s="44"/>
      <c r="G87" s="25" t="e">
        <f t="shared" si="11"/>
        <v>#N/A</v>
      </c>
      <c r="H87" s="4"/>
      <c r="I87" s="9"/>
      <c r="J87" s="40"/>
      <c r="K87" s="3"/>
      <c r="L87" s="9"/>
      <c r="M87" s="44"/>
      <c r="N87" s="25" t="e">
        <f t="shared" si="12"/>
        <v>#N/A</v>
      </c>
      <c r="O87" s="157"/>
      <c r="P87" s="9"/>
      <c r="Q87" s="159" t="str">
        <f t="shared" si="13"/>
        <v/>
      </c>
      <c r="R87" s="160" t="str">
        <f t="shared" si="14"/>
        <v/>
      </c>
      <c r="S87" s="2"/>
      <c r="T87" s="161">
        <f t="shared" si="19"/>
        <v>0</v>
      </c>
      <c r="U87" s="162">
        <f t="shared" si="15"/>
        <v>0</v>
      </c>
      <c r="V87" s="5"/>
      <c r="W87" s="157"/>
      <c r="X87" s="9"/>
      <c r="Y87" s="159" t="str">
        <f t="shared" si="16"/>
        <v/>
      </c>
      <c r="Z87" s="160" t="str">
        <f t="shared" si="17"/>
        <v/>
      </c>
      <c r="AA87" s="2"/>
      <c r="AB87" s="161">
        <f t="shared" si="20"/>
        <v>0</v>
      </c>
      <c r="AC87" s="162">
        <f t="shared" si="18"/>
        <v>0</v>
      </c>
    </row>
    <row r="88" spans="1:29" x14ac:dyDescent="0.25">
      <c r="A88" s="4"/>
      <c r="B88" s="9"/>
      <c r="C88" s="40"/>
      <c r="D88" s="3"/>
      <c r="E88" s="9"/>
      <c r="F88" s="44"/>
      <c r="G88" s="25" t="e">
        <f t="shared" si="11"/>
        <v>#N/A</v>
      </c>
      <c r="H88" s="4"/>
      <c r="I88" s="9"/>
      <c r="J88" s="40"/>
      <c r="K88" s="3"/>
      <c r="L88" s="9"/>
      <c r="M88" s="44"/>
      <c r="N88" s="25" t="e">
        <f t="shared" si="12"/>
        <v>#N/A</v>
      </c>
      <c r="O88" s="157"/>
      <c r="P88" s="9"/>
      <c r="Q88" s="159" t="str">
        <f t="shared" si="13"/>
        <v/>
      </c>
      <c r="R88" s="160" t="str">
        <f t="shared" si="14"/>
        <v/>
      </c>
      <c r="S88" s="2"/>
      <c r="T88" s="161">
        <f t="shared" si="19"/>
        <v>0</v>
      </c>
      <c r="U88" s="162">
        <f t="shared" si="15"/>
        <v>0</v>
      </c>
      <c r="V88" s="5"/>
      <c r="W88" s="157"/>
      <c r="X88" s="9"/>
      <c r="Y88" s="159" t="str">
        <f t="shared" si="16"/>
        <v/>
      </c>
      <c r="Z88" s="160" t="str">
        <f t="shared" si="17"/>
        <v/>
      </c>
      <c r="AA88" s="2"/>
      <c r="AB88" s="161">
        <f t="shared" si="20"/>
        <v>0</v>
      </c>
      <c r="AC88" s="162">
        <f t="shared" si="18"/>
        <v>0</v>
      </c>
    </row>
    <row r="89" spans="1:29" x14ac:dyDescent="0.25">
      <c r="A89" s="4"/>
      <c r="B89" s="9"/>
      <c r="C89" s="40"/>
      <c r="D89" s="3"/>
      <c r="E89" s="9"/>
      <c r="F89" s="44"/>
      <c r="G89" s="25" t="e">
        <f t="shared" si="11"/>
        <v>#N/A</v>
      </c>
      <c r="H89" s="4"/>
      <c r="I89" s="9"/>
      <c r="J89" s="40"/>
      <c r="K89" s="3"/>
      <c r="L89" s="9"/>
      <c r="M89" s="44"/>
      <c r="N89" s="25" t="e">
        <f t="shared" si="12"/>
        <v>#N/A</v>
      </c>
      <c r="O89" s="157"/>
      <c r="P89" s="9"/>
      <c r="Q89" s="159" t="str">
        <f t="shared" si="13"/>
        <v/>
      </c>
      <c r="R89" s="160" t="str">
        <f t="shared" si="14"/>
        <v/>
      </c>
      <c r="S89" s="2"/>
      <c r="T89" s="161">
        <f>SUMIF($E$7:$E$54,P89,$D$7:$D$54)+SUMIF($L$7:$L$54,P89,$K$7:$K$54)+SUMIF($E$60:$E$105,P89,$D$60:$D$105)+SUMIF($L$60:$L$105,P89,$K$60:$K$105)</f>
        <v>0</v>
      </c>
      <c r="U89" s="162">
        <f t="shared" si="15"/>
        <v>0</v>
      </c>
      <c r="V89" s="5"/>
      <c r="W89" s="157"/>
      <c r="X89" s="9"/>
      <c r="Y89" s="159" t="str">
        <f t="shared" si="16"/>
        <v/>
      </c>
      <c r="Z89" s="160" t="str">
        <f t="shared" si="17"/>
        <v/>
      </c>
      <c r="AA89" s="2"/>
      <c r="AB89" s="161">
        <f t="shared" si="20"/>
        <v>0</v>
      </c>
      <c r="AC89" s="162">
        <f t="shared" si="18"/>
        <v>0</v>
      </c>
    </row>
    <row r="90" spans="1:29" x14ac:dyDescent="0.25">
      <c r="A90" s="4"/>
      <c r="B90" s="9"/>
      <c r="C90" s="40"/>
      <c r="D90" s="3"/>
      <c r="E90" s="9"/>
      <c r="F90" s="44"/>
      <c r="G90" s="25" t="e">
        <f t="shared" si="11"/>
        <v>#N/A</v>
      </c>
      <c r="H90" s="4"/>
      <c r="I90" s="9"/>
      <c r="J90" s="40"/>
      <c r="K90" s="3"/>
      <c r="L90" s="9"/>
      <c r="M90" s="44"/>
      <c r="N90" s="25" t="e">
        <f t="shared" si="12"/>
        <v>#N/A</v>
      </c>
      <c r="O90" s="157"/>
      <c r="P90" s="9"/>
      <c r="Q90" s="159" t="str">
        <f t="shared" si="13"/>
        <v/>
      </c>
      <c r="R90" s="160" t="str">
        <f t="shared" si="14"/>
        <v/>
      </c>
      <c r="S90" s="2"/>
      <c r="T90" s="161">
        <f t="shared" si="19"/>
        <v>0</v>
      </c>
      <c r="U90" s="162">
        <f t="shared" si="15"/>
        <v>0</v>
      </c>
      <c r="V90" s="5"/>
      <c r="W90" s="157"/>
      <c r="X90" s="9"/>
      <c r="Y90" s="159" t="str">
        <f t="shared" si="16"/>
        <v/>
      </c>
      <c r="Z90" s="160" t="str">
        <f t="shared" si="17"/>
        <v/>
      </c>
      <c r="AA90" s="2"/>
      <c r="AB90" s="161">
        <f t="shared" si="20"/>
        <v>0</v>
      </c>
      <c r="AC90" s="162">
        <f t="shared" si="18"/>
        <v>0</v>
      </c>
    </row>
    <row r="91" spans="1:29" x14ac:dyDescent="0.25">
      <c r="A91" s="4"/>
      <c r="B91" s="9"/>
      <c r="C91" s="40"/>
      <c r="D91" s="3"/>
      <c r="E91" s="9"/>
      <c r="F91" s="44"/>
      <c r="G91" s="25" t="e">
        <f t="shared" si="11"/>
        <v>#N/A</v>
      </c>
      <c r="H91" s="4"/>
      <c r="I91" s="9"/>
      <c r="J91" s="40"/>
      <c r="K91" s="3"/>
      <c r="L91" s="9"/>
      <c r="M91" s="44"/>
      <c r="N91" s="25" t="e">
        <f t="shared" si="12"/>
        <v>#N/A</v>
      </c>
      <c r="O91" s="157"/>
      <c r="P91" s="9"/>
      <c r="Q91" s="159" t="str">
        <f t="shared" si="13"/>
        <v/>
      </c>
      <c r="R91" s="160" t="str">
        <f t="shared" si="14"/>
        <v/>
      </c>
      <c r="S91" s="2"/>
      <c r="T91" s="161">
        <f t="shared" si="19"/>
        <v>0</v>
      </c>
      <c r="U91" s="162">
        <f t="shared" si="15"/>
        <v>0</v>
      </c>
      <c r="V91" s="5"/>
      <c r="W91" s="157"/>
      <c r="X91" s="9"/>
      <c r="Y91" s="159" t="str">
        <f t="shared" si="16"/>
        <v/>
      </c>
      <c r="Z91" s="160" t="str">
        <f t="shared" si="17"/>
        <v/>
      </c>
      <c r="AA91" s="2"/>
      <c r="AB91" s="161">
        <f t="shared" si="20"/>
        <v>0</v>
      </c>
      <c r="AC91" s="162">
        <f t="shared" si="18"/>
        <v>0</v>
      </c>
    </row>
    <row r="92" spans="1:29" x14ac:dyDescent="0.25">
      <c r="A92" s="4"/>
      <c r="B92" s="9"/>
      <c r="C92" s="40"/>
      <c r="D92" s="3"/>
      <c r="E92" s="9"/>
      <c r="F92" s="44"/>
      <c r="G92" s="25" t="e">
        <f t="shared" si="11"/>
        <v>#N/A</v>
      </c>
      <c r="H92" s="4"/>
      <c r="I92" s="9"/>
      <c r="J92" s="40"/>
      <c r="K92" s="3"/>
      <c r="L92" s="9"/>
      <c r="M92" s="44"/>
      <c r="N92" s="25" t="e">
        <f t="shared" si="12"/>
        <v>#N/A</v>
      </c>
      <c r="O92" s="157"/>
      <c r="P92" s="9"/>
      <c r="Q92" s="159" t="str">
        <f t="shared" si="13"/>
        <v/>
      </c>
      <c r="R92" s="160" t="str">
        <f t="shared" si="14"/>
        <v/>
      </c>
      <c r="S92" s="2"/>
      <c r="T92" s="161">
        <f t="shared" si="19"/>
        <v>0</v>
      </c>
      <c r="U92" s="162">
        <f t="shared" si="15"/>
        <v>0</v>
      </c>
      <c r="V92" s="5"/>
      <c r="W92" s="157"/>
      <c r="X92" s="9"/>
      <c r="Y92" s="159" t="str">
        <f t="shared" si="16"/>
        <v/>
      </c>
      <c r="Z92" s="160" t="str">
        <f t="shared" si="17"/>
        <v/>
      </c>
      <c r="AA92" s="2"/>
      <c r="AB92" s="161">
        <f t="shared" si="20"/>
        <v>0</v>
      </c>
      <c r="AC92" s="162">
        <f t="shared" si="18"/>
        <v>0</v>
      </c>
    </row>
    <row r="93" spans="1:29" x14ac:dyDescent="0.25">
      <c r="A93" s="4"/>
      <c r="B93" s="9"/>
      <c r="C93" s="40"/>
      <c r="D93" s="3"/>
      <c r="E93" s="9"/>
      <c r="F93" s="44"/>
      <c r="G93" s="25" t="e">
        <f t="shared" si="11"/>
        <v>#N/A</v>
      </c>
      <c r="H93" s="4"/>
      <c r="I93" s="9"/>
      <c r="J93" s="40"/>
      <c r="K93" s="3"/>
      <c r="L93" s="9"/>
      <c r="M93" s="44"/>
      <c r="N93" s="25" t="e">
        <f t="shared" si="12"/>
        <v>#N/A</v>
      </c>
      <c r="O93" s="157"/>
      <c r="P93" s="9"/>
      <c r="Q93" s="159" t="str">
        <f t="shared" si="13"/>
        <v/>
      </c>
      <c r="R93" s="160" t="str">
        <f t="shared" si="14"/>
        <v/>
      </c>
      <c r="S93" s="2"/>
      <c r="T93" s="161">
        <f t="shared" si="19"/>
        <v>0</v>
      </c>
      <c r="U93" s="162">
        <f t="shared" si="15"/>
        <v>0</v>
      </c>
      <c r="V93" s="5"/>
      <c r="W93" s="157"/>
      <c r="X93" s="9"/>
      <c r="Y93" s="159" t="str">
        <f t="shared" si="16"/>
        <v/>
      </c>
      <c r="Z93" s="160" t="str">
        <f t="shared" si="17"/>
        <v/>
      </c>
      <c r="AA93" s="2"/>
      <c r="AB93" s="161">
        <f t="shared" si="20"/>
        <v>0</v>
      </c>
      <c r="AC93" s="162">
        <f t="shared" si="18"/>
        <v>0</v>
      </c>
    </row>
    <row r="94" spans="1:29" x14ac:dyDescent="0.25">
      <c r="A94" s="4"/>
      <c r="B94" s="9"/>
      <c r="C94" s="40"/>
      <c r="D94" s="3"/>
      <c r="E94" s="9"/>
      <c r="F94" s="44"/>
      <c r="G94" s="25" t="e">
        <f t="shared" si="11"/>
        <v>#N/A</v>
      </c>
      <c r="H94" s="4"/>
      <c r="I94" s="9"/>
      <c r="J94" s="40"/>
      <c r="K94" s="3"/>
      <c r="L94" s="9"/>
      <c r="M94" s="44"/>
      <c r="N94" s="25" t="e">
        <f t="shared" si="12"/>
        <v>#N/A</v>
      </c>
      <c r="O94" s="157"/>
      <c r="P94" s="9"/>
      <c r="Q94" s="159" t="str">
        <f t="shared" si="13"/>
        <v/>
      </c>
      <c r="R94" s="160" t="str">
        <f t="shared" si="14"/>
        <v/>
      </c>
      <c r="S94" s="2"/>
      <c r="T94" s="161">
        <f t="shared" si="19"/>
        <v>0</v>
      </c>
      <c r="U94" s="162">
        <f t="shared" si="15"/>
        <v>0</v>
      </c>
      <c r="V94" s="5"/>
      <c r="W94" s="157"/>
      <c r="X94" s="9"/>
      <c r="Y94" s="159" t="str">
        <f t="shared" si="16"/>
        <v/>
      </c>
      <c r="Z94" s="160" t="str">
        <f t="shared" si="17"/>
        <v/>
      </c>
      <c r="AA94" s="2"/>
      <c r="AB94" s="161">
        <f t="shared" si="20"/>
        <v>0</v>
      </c>
      <c r="AC94" s="162">
        <f t="shared" si="18"/>
        <v>0</v>
      </c>
    </row>
    <row r="95" spans="1:29" x14ac:dyDescent="0.25">
      <c r="A95" s="4"/>
      <c r="B95" s="9"/>
      <c r="C95" s="40"/>
      <c r="D95" s="3"/>
      <c r="E95" s="9"/>
      <c r="F95" s="44"/>
      <c r="G95" s="25" t="e">
        <f t="shared" si="11"/>
        <v>#N/A</v>
      </c>
      <c r="H95" s="4"/>
      <c r="I95" s="9"/>
      <c r="J95" s="40"/>
      <c r="K95" s="3"/>
      <c r="L95" s="9"/>
      <c r="M95" s="44"/>
      <c r="N95" s="25" t="e">
        <f t="shared" si="12"/>
        <v>#N/A</v>
      </c>
      <c r="O95" s="157"/>
      <c r="P95" s="9"/>
      <c r="Q95" s="159" t="str">
        <f t="shared" si="13"/>
        <v/>
      </c>
      <c r="R95" s="160" t="str">
        <f t="shared" si="14"/>
        <v/>
      </c>
      <c r="S95" s="2"/>
      <c r="T95" s="161">
        <f t="shared" si="19"/>
        <v>0</v>
      </c>
      <c r="U95" s="162">
        <f t="shared" si="15"/>
        <v>0</v>
      </c>
      <c r="V95" s="5"/>
      <c r="W95" s="157"/>
      <c r="X95" s="9"/>
      <c r="Y95" s="159" t="str">
        <f t="shared" si="16"/>
        <v/>
      </c>
      <c r="Z95" s="160" t="str">
        <f t="shared" si="17"/>
        <v/>
      </c>
      <c r="AA95" s="2"/>
      <c r="AB95" s="161">
        <f t="shared" si="20"/>
        <v>0</v>
      </c>
      <c r="AC95" s="162">
        <f t="shared" si="18"/>
        <v>0</v>
      </c>
    </row>
    <row r="96" spans="1:29" x14ac:dyDescent="0.25">
      <c r="A96" s="4"/>
      <c r="B96" s="9"/>
      <c r="C96" s="40"/>
      <c r="D96" s="3"/>
      <c r="E96" s="9"/>
      <c r="F96" s="44"/>
      <c r="G96" s="25" t="e">
        <f t="shared" si="11"/>
        <v>#N/A</v>
      </c>
      <c r="H96" s="4"/>
      <c r="I96" s="9"/>
      <c r="J96" s="40"/>
      <c r="K96" s="3"/>
      <c r="L96" s="9"/>
      <c r="M96" s="44"/>
      <c r="N96" s="25" t="e">
        <f t="shared" si="12"/>
        <v>#N/A</v>
      </c>
      <c r="O96" s="157"/>
      <c r="P96" s="9"/>
      <c r="Q96" s="159" t="str">
        <f t="shared" si="13"/>
        <v/>
      </c>
      <c r="R96" s="160" t="str">
        <f t="shared" si="14"/>
        <v/>
      </c>
      <c r="S96" s="2"/>
      <c r="T96" s="161">
        <f t="shared" si="19"/>
        <v>0</v>
      </c>
      <c r="U96" s="162">
        <f t="shared" si="15"/>
        <v>0</v>
      </c>
      <c r="V96" s="5"/>
      <c r="W96" s="157"/>
      <c r="X96" s="9"/>
      <c r="Y96" s="159" t="str">
        <f t="shared" si="16"/>
        <v/>
      </c>
      <c r="Z96" s="160" t="str">
        <f t="shared" si="17"/>
        <v/>
      </c>
      <c r="AA96" s="2"/>
      <c r="AB96" s="161">
        <f t="shared" si="20"/>
        <v>0</v>
      </c>
      <c r="AC96" s="162">
        <f t="shared" si="18"/>
        <v>0</v>
      </c>
    </row>
    <row r="97" spans="1:29" x14ac:dyDescent="0.25">
      <c r="A97" s="4"/>
      <c r="B97" s="9"/>
      <c r="C97" s="40"/>
      <c r="D97" s="3"/>
      <c r="E97" s="9"/>
      <c r="F97" s="44"/>
      <c r="G97" s="25" t="e">
        <f t="shared" si="11"/>
        <v>#N/A</v>
      </c>
      <c r="H97" s="4"/>
      <c r="I97" s="9"/>
      <c r="J97" s="40"/>
      <c r="K97" s="3"/>
      <c r="L97" s="9"/>
      <c r="M97" s="44"/>
      <c r="N97" s="25" t="e">
        <f t="shared" si="12"/>
        <v>#N/A</v>
      </c>
      <c r="O97" s="157"/>
      <c r="P97" s="9"/>
      <c r="Q97" s="159" t="str">
        <f t="shared" si="13"/>
        <v/>
      </c>
      <c r="R97" s="160" t="str">
        <f t="shared" si="14"/>
        <v/>
      </c>
      <c r="S97" s="2"/>
      <c r="T97" s="161">
        <f t="shared" si="19"/>
        <v>0</v>
      </c>
      <c r="U97" s="162">
        <f t="shared" si="15"/>
        <v>0</v>
      </c>
      <c r="V97" s="5"/>
      <c r="W97" s="157"/>
      <c r="X97" s="9"/>
      <c r="Y97" s="159" t="str">
        <f t="shared" si="16"/>
        <v/>
      </c>
      <c r="Z97" s="160" t="str">
        <f t="shared" si="17"/>
        <v/>
      </c>
      <c r="AA97" s="2"/>
      <c r="AB97" s="161">
        <f t="shared" si="20"/>
        <v>0</v>
      </c>
      <c r="AC97" s="162">
        <f t="shared" si="18"/>
        <v>0</v>
      </c>
    </row>
    <row r="98" spans="1:29" x14ac:dyDescent="0.25">
      <c r="A98" s="4"/>
      <c r="B98" s="9"/>
      <c r="C98" s="40"/>
      <c r="D98" s="3"/>
      <c r="E98" s="9"/>
      <c r="F98" s="44"/>
      <c r="G98" s="25" t="e">
        <f t="shared" si="11"/>
        <v>#N/A</v>
      </c>
      <c r="H98" s="4"/>
      <c r="I98" s="9"/>
      <c r="J98" s="40"/>
      <c r="K98" s="3"/>
      <c r="L98" s="9"/>
      <c r="M98" s="44"/>
      <c r="N98" s="25" t="e">
        <f t="shared" si="12"/>
        <v>#N/A</v>
      </c>
      <c r="O98" s="157"/>
      <c r="P98" s="9"/>
      <c r="Q98" s="159" t="str">
        <f t="shared" si="13"/>
        <v/>
      </c>
      <c r="R98" s="160" t="str">
        <f t="shared" si="14"/>
        <v/>
      </c>
      <c r="S98" s="2"/>
      <c r="T98" s="161">
        <f t="shared" si="19"/>
        <v>0</v>
      </c>
      <c r="U98" s="162">
        <f t="shared" si="15"/>
        <v>0</v>
      </c>
      <c r="V98" s="5"/>
      <c r="W98" s="157"/>
      <c r="X98" s="9"/>
      <c r="Y98" s="159" t="str">
        <f t="shared" si="16"/>
        <v/>
      </c>
      <c r="Z98" s="160" t="str">
        <f t="shared" si="17"/>
        <v/>
      </c>
      <c r="AA98" s="2"/>
      <c r="AB98" s="161">
        <f t="shared" si="20"/>
        <v>0</v>
      </c>
      <c r="AC98" s="162">
        <f t="shared" si="18"/>
        <v>0</v>
      </c>
    </row>
    <row r="99" spans="1:29" x14ac:dyDescent="0.25">
      <c r="A99" s="4"/>
      <c r="B99" s="9"/>
      <c r="C99" s="40"/>
      <c r="D99" s="3"/>
      <c r="E99" s="9"/>
      <c r="F99" s="44"/>
      <c r="G99" s="25" t="e">
        <f t="shared" si="11"/>
        <v>#N/A</v>
      </c>
      <c r="H99" s="4"/>
      <c r="I99" s="9"/>
      <c r="J99" s="40"/>
      <c r="K99" s="3"/>
      <c r="L99" s="9"/>
      <c r="M99" s="44"/>
      <c r="N99" s="25" t="e">
        <f t="shared" si="12"/>
        <v>#N/A</v>
      </c>
      <c r="O99" s="157"/>
      <c r="P99" s="9"/>
      <c r="Q99" s="159" t="str">
        <f t="shared" si="13"/>
        <v/>
      </c>
      <c r="R99" s="160" t="str">
        <f t="shared" si="14"/>
        <v/>
      </c>
      <c r="S99" s="2"/>
      <c r="T99" s="161">
        <f t="shared" si="19"/>
        <v>0</v>
      </c>
      <c r="U99" s="162">
        <f t="shared" si="15"/>
        <v>0</v>
      </c>
      <c r="V99" s="5"/>
      <c r="W99" s="157"/>
      <c r="X99" s="9"/>
      <c r="Y99" s="159" t="str">
        <f t="shared" si="16"/>
        <v/>
      </c>
      <c r="Z99" s="160" t="str">
        <f t="shared" si="17"/>
        <v/>
      </c>
      <c r="AA99" s="2"/>
      <c r="AB99" s="161">
        <f t="shared" si="20"/>
        <v>0</v>
      </c>
      <c r="AC99" s="162">
        <f t="shared" si="18"/>
        <v>0</v>
      </c>
    </row>
    <row r="100" spans="1:29" x14ac:dyDescent="0.25">
      <c r="A100" s="4"/>
      <c r="B100" s="9"/>
      <c r="C100" s="40"/>
      <c r="D100" s="3"/>
      <c r="E100" s="9"/>
      <c r="F100" s="44"/>
      <c r="G100" s="25" t="e">
        <f t="shared" si="11"/>
        <v>#N/A</v>
      </c>
      <c r="H100" s="4"/>
      <c r="I100" s="9"/>
      <c r="J100" s="40"/>
      <c r="K100" s="3"/>
      <c r="L100" s="9"/>
      <c r="M100" s="44"/>
      <c r="N100" s="25" t="e">
        <f t="shared" si="12"/>
        <v>#N/A</v>
      </c>
      <c r="O100" s="157"/>
      <c r="P100" s="9"/>
      <c r="Q100" s="159" t="str">
        <f t="shared" si="13"/>
        <v/>
      </c>
      <c r="R100" s="160" t="str">
        <f t="shared" si="14"/>
        <v/>
      </c>
      <c r="S100" s="2"/>
      <c r="T100" s="161">
        <f t="shared" si="19"/>
        <v>0</v>
      </c>
      <c r="U100" s="162">
        <f t="shared" si="15"/>
        <v>0</v>
      </c>
      <c r="V100" s="5"/>
      <c r="W100" s="157"/>
      <c r="X100" s="9"/>
      <c r="Y100" s="159" t="str">
        <f t="shared" si="16"/>
        <v/>
      </c>
      <c r="Z100" s="160" t="str">
        <f t="shared" si="17"/>
        <v/>
      </c>
      <c r="AA100" s="2"/>
      <c r="AB100" s="161">
        <f t="shared" si="20"/>
        <v>0</v>
      </c>
      <c r="AC100" s="162">
        <f t="shared" si="18"/>
        <v>0</v>
      </c>
    </row>
    <row r="101" spans="1:29" x14ac:dyDescent="0.25">
      <c r="A101" s="4"/>
      <c r="B101" s="9"/>
      <c r="C101" s="40"/>
      <c r="D101" s="3"/>
      <c r="E101" s="9"/>
      <c r="F101" s="44"/>
      <c r="G101" s="25" t="e">
        <f t="shared" si="11"/>
        <v>#N/A</v>
      </c>
      <c r="H101" s="4"/>
      <c r="I101" s="9"/>
      <c r="J101" s="40"/>
      <c r="K101" s="3"/>
      <c r="L101" s="9"/>
      <c r="M101" s="44"/>
      <c r="N101" s="25" t="e">
        <f t="shared" si="12"/>
        <v>#N/A</v>
      </c>
      <c r="O101" s="157"/>
      <c r="P101" s="9"/>
      <c r="Q101" s="159" t="str">
        <f t="shared" si="13"/>
        <v/>
      </c>
      <c r="R101" s="160" t="str">
        <f t="shared" si="14"/>
        <v/>
      </c>
      <c r="S101" s="2"/>
      <c r="T101" s="161">
        <f t="shared" si="19"/>
        <v>0</v>
      </c>
      <c r="U101" s="162">
        <f t="shared" si="15"/>
        <v>0</v>
      </c>
      <c r="V101" s="5"/>
      <c r="W101" s="157"/>
      <c r="X101" s="9"/>
      <c r="Y101" s="159" t="str">
        <f t="shared" si="16"/>
        <v/>
      </c>
      <c r="Z101" s="160" t="str">
        <f t="shared" si="17"/>
        <v/>
      </c>
      <c r="AA101" s="2"/>
      <c r="AB101" s="161">
        <f t="shared" si="20"/>
        <v>0</v>
      </c>
      <c r="AC101" s="162">
        <f t="shared" si="18"/>
        <v>0</v>
      </c>
    </row>
    <row r="102" spans="1:29" x14ac:dyDescent="0.25">
      <c r="A102" s="4"/>
      <c r="B102" s="9"/>
      <c r="C102" s="40"/>
      <c r="D102" s="3"/>
      <c r="E102" s="9"/>
      <c r="F102" s="44"/>
      <c r="G102" s="25" t="e">
        <f t="shared" si="11"/>
        <v>#N/A</v>
      </c>
      <c r="H102" s="4"/>
      <c r="I102" s="9"/>
      <c r="J102" s="40"/>
      <c r="K102" s="3"/>
      <c r="L102" s="9"/>
      <c r="M102" s="44"/>
      <c r="N102" s="25" t="e">
        <f t="shared" si="12"/>
        <v>#N/A</v>
      </c>
      <c r="O102" s="157"/>
      <c r="P102" s="9"/>
      <c r="Q102" s="159" t="str">
        <f t="shared" si="13"/>
        <v/>
      </c>
      <c r="R102" s="160" t="str">
        <f t="shared" si="14"/>
        <v/>
      </c>
      <c r="S102" s="2"/>
      <c r="T102" s="161">
        <f t="shared" si="19"/>
        <v>0</v>
      </c>
      <c r="U102" s="162">
        <f t="shared" si="15"/>
        <v>0</v>
      </c>
      <c r="V102" s="5"/>
      <c r="W102" s="157"/>
      <c r="X102" s="9"/>
      <c r="Y102" s="159" t="str">
        <f t="shared" si="16"/>
        <v/>
      </c>
      <c r="Z102" s="160" t="str">
        <f t="shared" si="17"/>
        <v/>
      </c>
      <c r="AA102" s="2"/>
      <c r="AB102" s="161">
        <f t="shared" si="20"/>
        <v>0</v>
      </c>
      <c r="AC102" s="162">
        <f t="shared" si="18"/>
        <v>0</v>
      </c>
    </row>
    <row r="103" spans="1:29" x14ac:dyDescent="0.25">
      <c r="A103" s="4"/>
      <c r="B103" s="9"/>
      <c r="C103" s="40"/>
      <c r="D103" s="3"/>
      <c r="E103" s="9"/>
      <c r="F103" s="44"/>
      <c r="G103" s="25" t="e">
        <f t="shared" si="11"/>
        <v>#N/A</v>
      </c>
      <c r="H103" s="4"/>
      <c r="I103" s="9"/>
      <c r="J103" s="40"/>
      <c r="K103" s="3"/>
      <c r="L103" s="9"/>
      <c r="M103" s="44"/>
      <c r="N103" s="25" t="e">
        <f t="shared" si="12"/>
        <v>#N/A</v>
      </c>
      <c r="O103" s="157"/>
      <c r="P103" s="9"/>
      <c r="Q103" s="159" t="str">
        <f t="shared" si="13"/>
        <v/>
      </c>
      <c r="R103" s="160" t="str">
        <f t="shared" si="14"/>
        <v/>
      </c>
      <c r="S103" s="2"/>
      <c r="T103" s="161">
        <f t="shared" si="19"/>
        <v>0</v>
      </c>
      <c r="U103" s="162">
        <f t="shared" si="15"/>
        <v>0</v>
      </c>
      <c r="V103" s="5"/>
      <c r="W103" s="157"/>
      <c r="X103" s="9"/>
      <c r="Y103" s="159" t="str">
        <f t="shared" si="16"/>
        <v/>
      </c>
      <c r="Z103" s="160" t="str">
        <f t="shared" si="17"/>
        <v/>
      </c>
      <c r="AA103" s="2"/>
      <c r="AB103" s="161">
        <f t="shared" si="20"/>
        <v>0</v>
      </c>
      <c r="AC103" s="162">
        <f t="shared" si="18"/>
        <v>0</v>
      </c>
    </row>
    <row r="104" spans="1:29" x14ac:dyDescent="0.25">
      <c r="A104" s="4"/>
      <c r="B104" s="9"/>
      <c r="C104" s="40"/>
      <c r="D104" s="3"/>
      <c r="E104" s="9"/>
      <c r="F104" s="44"/>
      <c r="G104" s="25" t="e">
        <f t="shared" si="11"/>
        <v>#N/A</v>
      </c>
      <c r="H104" s="4"/>
      <c r="I104" s="9"/>
      <c r="J104" s="40"/>
      <c r="K104" s="3"/>
      <c r="L104" s="9"/>
      <c r="M104" s="44"/>
      <c r="N104" s="25" t="e">
        <f t="shared" si="12"/>
        <v>#N/A</v>
      </c>
      <c r="O104" s="157"/>
      <c r="P104" s="9"/>
      <c r="Q104" s="159" t="str">
        <f t="shared" si="13"/>
        <v/>
      </c>
      <c r="R104" s="160" t="str">
        <f t="shared" si="14"/>
        <v/>
      </c>
      <c r="S104" s="2"/>
      <c r="T104" s="161">
        <f t="shared" si="19"/>
        <v>0</v>
      </c>
      <c r="U104" s="162">
        <f t="shared" si="15"/>
        <v>0</v>
      </c>
      <c r="V104" s="5"/>
      <c r="W104" s="157"/>
      <c r="X104" s="9"/>
      <c r="Y104" s="159" t="str">
        <f t="shared" si="16"/>
        <v/>
      </c>
      <c r="Z104" s="160" t="str">
        <f t="shared" si="17"/>
        <v/>
      </c>
      <c r="AA104" s="2"/>
      <c r="AB104" s="161">
        <f t="shared" si="20"/>
        <v>0</v>
      </c>
      <c r="AC104" s="162">
        <f t="shared" si="18"/>
        <v>0</v>
      </c>
    </row>
    <row r="105" spans="1:29" ht="15.75" thickBot="1" x14ac:dyDescent="0.3">
      <c r="A105" s="4"/>
      <c r="B105" s="9"/>
      <c r="C105" s="40"/>
      <c r="D105" s="3"/>
      <c r="E105" s="9"/>
      <c r="F105" s="44"/>
      <c r="G105" s="25" t="e">
        <f t="shared" si="11"/>
        <v>#N/A</v>
      </c>
      <c r="H105" s="4"/>
      <c r="I105" s="9"/>
      <c r="J105" s="40"/>
      <c r="K105" s="3"/>
      <c r="L105" s="9"/>
      <c r="M105" s="44"/>
      <c r="N105" s="25" t="e">
        <f t="shared" si="12"/>
        <v>#N/A</v>
      </c>
      <c r="O105" s="157"/>
      <c r="P105" s="9"/>
      <c r="Q105" s="159" t="str">
        <f t="shared" si="13"/>
        <v/>
      </c>
      <c r="R105" s="160" t="str">
        <f t="shared" si="14"/>
        <v/>
      </c>
      <c r="S105" s="2"/>
      <c r="T105" s="161">
        <f t="shared" si="19"/>
        <v>0</v>
      </c>
      <c r="U105" s="162">
        <f t="shared" si="15"/>
        <v>0</v>
      </c>
      <c r="V105" s="5"/>
      <c r="W105" s="157"/>
      <c r="X105" s="9"/>
      <c r="Y105" s="159" t="str">
        <f t="shared" si="16"/>
        <v/>
      </c>
      <c r="Z105" s="160" t="str">
        <f t="shared" si="17"/>
        <v/>
      </c>
      <c r="AA105" s="2"/>
      <c r="AB105" s="161">
        <f t="shared" si="20"/>
        <v>0</v>
      </c>
      <c r="AC105" s="162">
        <f t="shared" si="18"/>
        <v>0</v>
      </c>
    </row>
    <row r="106" spans="1:29" ht="15.75" thickBot="1" x14ac:dyDescent="0.3">
      <c r="A106" s="73"/>
      <c r="B106" s="74"/>
      <c r="C106" s="74"/>
      <c r="D106" s="75"/>
      <c r="E106" s="76"/>
      <c r="F106" s="74"/>
      <c r="G106" s="47"/>
      <c r="H106" s="41"/>
      <c r="I106" s="79"/>
      <c r="J106" s="42" t="s">
        <v>7</v>
      </c>
      <c r="K106" s="51">
        <f>SUM(D60:D105,K60:K105)</f>
        <v>0</v>
      </c>
      <c r="L106" s="74"/>
      <c r="M106" s="77"/>
      <c r="N106" s="11"/>
      <c r="O106" s="174"/>
      <c r="P106" s="175"/>
      <c r="Q106" s="175"/>
      <c r="R106" s="175"/>
      <c r="S106" s="175"/>
      <c r="T106" s="175"/>
      <c r="U106" s="176"/>
      <c r="V106" s="5"/>
      <c r="W106" s="174"/>
      <c r="X106" s="175"/>
      <c r="Y106" s="175"/>
      <c r="Z106" s="27" t="s">
        <v>7</v>
      </c>
      <c r="AA106" s="28">
        <f>SUM(S60:S105,AA60:AA105)</f>
        <v>0</v>
      </c>
      <c r="AB106" s="28">
        <f t="shared" ref="AB106:AC106" si="21">SUM(T60:T105,AB60:AB105)</f>
        <v>0</v>
      </c>
      <c r="AC106" s="28">
        <f t="shared" si="21"/>
        <v>0</v>
      </c>
    </row>
    <row r="107" spans="1:29" ht="16.5" customHeight="1" x14ac:dyDescent="0.25">
      <c r="A107" s="185" t="s">
        <v>1072</v>
      </c>
      <c r="B107" s="185"/>
      <c r="C107" s="185"/>
      <c r="D107" s="185"/>
      <c r="E107" s="185"/>
      <c r="F107" s="185"/>
      <c r="G107" s="185"/>
      <c r="H107" s="185"/>
      <c r="I107" s="185"/>
      <c r="J107" s="185"/>
      <c r="K107" s="185"/>
      <c r="L107" s="185"/>
      <c r="M107" s="185"/>
      <c r="N107" s="245"/>
      <c r="O107" s="246" t="s">
        <v>20</v>
      </c>
      <c r="P107" s="185"/>
      <c r="Q107" s="185"/>
      <c r="R107" s="185"/>
      <c r="S107" s="185"/>
      <c r="T107" s="185"/>
      <c r="U107" s="185"/>
      <c r="V107" s="185"/>
      <c r="W107" s="185"/>
      <c r="X107" s="185"/>
      <c r="Y107" s="185"/>
      <c r="Z107" s="185"/>
      <c r="AA107" s="185"/>
      <c r="AB107" s="185"/>
      <c r="AC107" s="185"/>
    </row>
    <row r="108" spans="1:29" ht="16.5" customHeight="1" thickBot="1" x14ac:dyDescent="0.3">
      <c r="A108" s="247"/>
      <c r="B108" s="247"/>
      <c r="C108" s="247"/>
      <c r="D108" s="247"/>
      <c r="E108" s="247"/>
      <c r="F108" s="247"/>
      <c r="G108" s="247"/>
      <c r="H108" s="247"/>
      <c r="I108" s="247"/>
      <c r="J108" s="247"/>
      <c r="K108" s="247"/>
      <c r="L108" s="247"/>
      <c r="M108" s="247"/>
      <c r="O108" s="5"/>
      <c r="P108" s="5"/>
      <c r="Q108" s="5"/>
      <c r="R108" s="5"/>
      <c r="S108" s="5"/>
      <c r="T108" s="5"/>
      <c r="U108" s="5"/>
      <c r="V108" s="5"/>
      <c r="W108" s="5"/>
      <c r="X108" s="5"/>
      <c r="Y108" s="5"/>
      <c r="Z108" s="5"/>
      <c r="AA108" s="5"/>
      <c r="AB108" s="5"/>
      <c r="AC108" s="5"/>
    </row>
    <row r="109" spans="1:29" ht="16.5" customHeight="1" thickBot="1" x14ac:dyDescent="0.3">
      <c r="A109" s="186" t="s">
        <v>9</v>
      </c>
      <c r="B109" s="187"/>
      <c r="C109" s="187"/>
      <c r="D109" s="187"/>
      <c r="E109" s="187"/>
      <c r="F109" s="187"/>
      <c r="G109" s="188"/>
      <c r="H109" s="186" t="s">
        <v>1055</v>
      </c>
      <c r="I109" s="187"/>
      <c r="J109" s="187"/>
      <c r="K109" s="187"/>
      <c r="L109" s="187"/>
      <c r="M109" s="187"/>
      <c r="N109" s="188"/>
      <c r="O109" s="197" t="s">
        <v>21</v>
      </c>
      <c r="P109" s="198"/>
      <c r="Q109" s="198"/>
      <c r="R109" s="198"/>
      <c r="S109" s="198"/>
      <c r="T109" s="198"/>
      <c r="U109" s="198"/>
      <c r="V109" s="198"/>
      <c r="W109" s="198"/>
      <c r="X109" s="198"/>
      <c r="Y109" s="198"/>
      <c r="Z109" s="198"/>
      <c r="AA109" s="198"/>
      <c r="AB109" s="198"/>
      <c r="AC109" s="199"/>
    </row>
    <row r="110" spans="1:29" ht="16.5" customHeight="1" thickBot="1" x14ac:dyDescent="0.3">
      <c r="A110" s="238" t="s">
        <v>122</v>
      </c>
      <c r="B110" s="239"/>
      <c r="C110" s="239"/>
      <c r="D110" s="239" t="s">
        <v>23</v>
      </c>
      <c r="E110" s="239"/>
      <c r="F110" s="239" t="s">
        <v>121</v>
      </c>
      <c r="G110" s="240"/>
      <c r="H110" s="238" t="s">
        <v>1055</v>
      </c>
      <c r="I110" s="239"/>
      <c r="J110" s="239"/>
      <c r="K110" s="239" t="s">
        <v>23</v>
      </c>
      <c r="L110" s="239"/>
      <c r="M110" s="239" t="s">
        <v>121</v>
      </c>
      <c r="N110" s="240"/>
      <c r="O110" s="200"/>
      <c r="P110" s="201"/>
      <c r="Q110" s="201"/>
      <c r="R110" s="201"/>
      <c r="S110" s="201"/>
      <c r="T110" s="201"/>
      <c r="U110" s="201"/>
      <c r="V110" s="201"/>
      <c r="W110" s="201"/>
      <c r="X110" s="201"/>
      <c r="Y110" s="201"/>
      <c r="Z110" s="201"/>
      <c r="AA110" s="201"/>
      <c r="AB110" s="201"/>
      <c r="AC110" s="202"/>
    </row>
    <row r="111" spans="1:29" ht="16.5" customHeight="1" thickBot="1" x14ac:dyDescent="0.3">
      <c r="A111" s="249"/>
      <c r="B111" s="250"/>
      <c r="C111" s="250"/>
      <c r="D111" s="251"/>
      <c r="E111" s="251"/>
      <c r="F111" s="252"/>
      <c r="G111" s="253"/>
      <c r="H111" s="249"/>
      <c r="I111" s="250"/>
      <c r="J111" s="250"/>
      <c r="K111" s="251"/>
      <c r="L111" s="251"/>
      <c r="M111" s="252"/>
      <c r="N111" s="253"/>
      <c r="O111" s="133"/>
      <c r="P111" s="134"/>
      <c r="Q111" s="134"/>
      <c r="R111" s="134"/>
      <c r="S111" s="134"/>
      <c r="T111" s="134"/>
      <c r="U111" s="134"/>
      <c r="V111" s="134"/>
      <c r="W111" s="134"/>
      <c r="X111" s="134"/>
      <c r="Y111" s="135" t="s">
        <v>820</v>
      </c>
      <c r="Z111" s="203" t="s">
        <v>821</v>
      </c>
      <c r="AA111" s="203"/>
      <c r="AB111" s="203" t="s">
        <v>822</v>
      </c>
      <c r="AC111" s="204"/>
    </row>
    <row r="112" spans="1:29" ht="16.5" customHeight="1" x14ac:dyDescent="0.25">
      <c r="A112" s="194"/>
      <c r="B112" s="195"/>
      <c r="C112" s="195"/>
      <c r="D112" s="231"/>
      <c r="E112" s="231"/>
      <c r="F112" s="232"/>
      <c r="G112" s="233"/>
      <c r="H112" s="194"/>
      <c r="I112" s="195"/>
      <c r="J112" s="195"/>
      <c r="K112" s="231"/>
      <c r="L112" s="231"/>
      <c r="M112" s="232"/>
      <c r="N112" s="233"/>
      <c r="O112" s="169"/>
      <c r="P112" s="213" t="s">
        <v>817</v>
      </c>
      <c r="Q112" s="213"/>
      <c r="R112" s="213"/>
      <c r="S112" s="213"/>
      <c r="T112" s="213"/>
      <c r="U112" s="213"/>
      <c r="V112" s="213"/>
      <c r="W112" s="213"/>
      <c r="X112" s="170"/>
      <c r="Y112" s="214"/>
      <c r="Z112" s="215">
        <f>SUMIF($G$7:$G$54,10,$D$7:$D$54)+SUMIF($N$7:$N$54,10,$K$7:$K$54)+SUMIF($G$60:$G$105,10,$D$60:$D$105)+SUMIF($N$60:$N$105,10,$K$60:$K$105)</f>
        <v>0</v>
      </c>
      <c r="AA112" s="215"/>
      <c r="AB112" s="215">
        <f>Y112-Z112</f>
        <v>0</v>
      </c>
      <c r="AC112" s="216"/>
    </row>
    <row r="113" spans="1:29" ht="16.5" customHeight="1" x14ac:dyDescent="0.25">
      <c r="A113" s="194"/>
      <c r="B113" s="195"/>
      <c r="C113" s="195"/>
      <c r="D113" s="231"/>
      <c r="E113" s="231"/>
      <c r="F113" s="232"/>
      <c r="G113" s="233"/>
      <c r="H113" s="194"/>
      <c r="I113" s="195"/>
      <c r="J113" s="195"/>
      <c r="K113" s="231"/>
      <c r="L113" s="231"/>
      <c r="M113" s="232"/>
      <c r="N113" s="233"/>
      <c r="O113" s="169"/>
      <c r="P113" s="213"/>
      <c r="Q113" s="213"/>
      <c r="R113" s="213"/>
      <c r="S113" s="213"/>
      <c r="T113" s="213"/>
      <c r="U113" s="213"/>
      <c r="V113" s="213"/>
      <c r="W113" s="213"/>
      <c r="X113" s="170"/>
      <c r="Y113" s="214"/>
      <c r="Z113" s="215"/>
      <c r="AA113" s="215"/>
      <c r="AB113" s="215"/>
      <c r="AC113" s="216"/>
    </row>
    <row r="114" spans="1:29" ht="16.5" customHeight="1" x14ac:dyDescent="0.25">
      <c r="A114" s="194"/>
      <c r="B114" s="195"/>
      <c r="C114" s="195"/>
      <c r="D114" s="231"/>
      <c r="E114" s="231"/>
      <c r="F114" s="232"/>
      <c r="G114" s="233"/>
      <c r="H114" s="194"/>
      <c r="I114" s="195"/>
      <c r="J114" s="195"/>
      <c r="K114" s="231"/>
      <c r="L114" s="231"/>
      <c r="M114" s="232"/>
      <c r="N114" s="233"/>
      <c r="O114" s="169"/>
      <c r="P114" s="254" t="s">
        <v>818</v>
      </c>
      <c r="Q114" s="254"/>
      <c r="R114" s="254"/>
      <c r="S114" s="254"/>
      <c r="T114" s="254"/>
      <c r="U114" s="254"/>
      <c r="V114" s="254"/>
      <c r="W114" s="254"/>
      <c r="X114" s="170"/>
      <c r="Y114" s="214"/>
      <c r="Z114" s="215">
        <f>SUMIF($G$7:$G$54,15,$D$7:$D$54)+SUMIF($N$7:$N$54,15,$K$7:$K$54)+SUMIF($G$60:$G$105,15,$D$60:$D$105)+SUMIF($N$60:$N$105,15,$K$60:$K$105)</f>
        <v>0</v>
      </c>
      <c r="AA114" s="215"/>
      <c r="AB114" s="215">
        <f t="shared" ref="AB114" si="22">Y114-Z114</f>
        <v>0</v>
      </c>
      <c r="AC114" s="216"/>
    </row>
    <row r="115" spans="1:29" ht="16.5" customHeight="1" x14ac:dyDescent="0.25">
      <c r="A115" s="194"/>
      <c r="B115" s="195"/>
      <c r="C115" s="195"/>
      <c r="D115" s="231"/>
      <c r="E115" s="231"/>
      <c r="F115" s="232"/>
      <c r="G115" s="233"/>
      <c r="H115" s="194"/>
      <c r="I115" s="195"/>
      <c r="J115" s="195"/>
      <c r="K115" s="231"/>
      <c r="L115" s="231"/>
      <c r="M115" s="232"/>
      <c r="N115" s="233"/>
      <c r="O115" s="169"/>
      <c r="P115" s="254"/>
      <c r="Q115" s="254"/>
      <c r="R115" s="254"/>
      <c r="S115" s="254"/>
      <c r="T115" s="254"/>
      <c r="U115" s="254"/>
      <c r="V115" s="254"/>
      <c r="W115" s="254"/>
      <c r="X115" s="170"/>
      <c r="Y115" s="214"/>
      <c r="Z115" s="215"/>
      <c r="AA115" s="215"/>
      <c r="AB115" s="215"/>
      <c r="AC115" s="216"/>
    </row>
    <row r="116" spans="1:29" ht="16.5" customHeight="1" x14ac:dyDescent="0.25">
      <c r="A116" s="194"/>
      <c r="B116" s="195"/>
      <c r="C116" s="195"/>
      <c r="D116" s="231"/>
      <c r="E116" s="231"/>
      <c r="F116" s="232"/>
      <c r="G116" s="233"/>
      <c r="H116" s="194"/>
      <c r="I116" s="195"/>
      <c r="J116" s="195"/>
      <c r="K116" s="231"/>
      <c r="L116" s="231"/>
      <c r="M116" s="232"/>
      <c r="N116" s="233"/>
      <c r="O116" s="169"/>
      <c r="P116" s="213" t="s">
        <v>19</v>
      </c>
      <c r="Q116" s="213"/>
      <c r="R116" s="213"/>
      <c r="S116" s="213"/>
      <c r="T116" s="213"/>
      <c r="U116" s="213"/>
      <c r="V116" s="213"/>
      <c r="W116" s="213"/>
      <c r="X116" s="170"/>
      <c r="Y116" s="214"/>
      <c r="Z116" s="215">
        <f>SUMIF($G$7:$G$54,20,$D$7:$D$54)+SUMIF($N$7:$N$54,20,$K$7:$K$54)+SUMIF($G$60:$G$105,20,$D$60:$D$105)+SUMIF($N$60:$N$105,20,$K$60:$K$105)</f>
        <v>0</v>
      </c>
      <c r="AA116" s="215"/>
      <c r="AB116" s="215">
        <f t="shared" ref="AB116" si="23">Y116-Z116</f>
        <v>0</v>
      </c>
      <c r="AC116" s="216"/>
    </row>
    <row r="117" spans="1:29" ht="16.5" customHeight="1" x14ac:dyDescent="0.25">
      <c r="A117" s="194"/>
      <c r="B117" s="195"/>
      <c r="C117" s="195"/>
      <c r="D117" s="231"/>
      <c r="E117" s="231"/>
      <c r="F117" s="232"/>
      <c r="G117" s="233"/>
      <c r="H117" s="194"/>
      <c r="I117" s="195"/>
      <c r="J117" s="195"/>
      <c r="K117" s="231"/>
      <c r="L117" s="231"/>
      <c r="M117" s="232"/>
      <c r="N117" s="233"/>
      <c r="O117" s="169"/>
      <c r="P117" s="213"/>
      <c r="Q117" s="213"/>
      <c r="R117" s="213"/>
      <c r="S117" s="213"/>
      <c r="T117" s="213"/>
      <c r="U117" s="213"/>
      <c r="V117" s="213"/>
      <c r="W117" s="213"/>
      <c r="X117" s="170"/>
      <c r="Y117" s="214"/>
      <c r="Z117" s="215"/>
      <c r="AA117" s="215"/>
      <c r="AB117" s="215"/>
      <c r="AC117" s="216"/>
    </row>
    <row r="118" spans="1:29" ht="16.5" customHeight="1" x14ac:dyDescent="0.25">
      <c r="A118" s="194"/>
      <c r="B118" s="195"/>
      <c r="C118" s="195"/>
      <c r="D118" s="231"/>
      <c r="E118" s="231"/>
      <c r="F118" s="232"/>
      <c r="G118" s="233"/>
      <c r="H118" s="194"/>
      <c r="I118" s="195"/>
      <c r="J118" s="195"/>
      <c r="K118" s="231"/>
      <c r="L118" s="231"/>
      <c r="M118" s="232"/>
      <c r="N118" s="233"/>
      <c r="O118" s="169"/>
      <c r="P118" s="213" t="s">
        <v>2</v>
      </c>
      <c r="Q118" s="213"/>
      <c r="R118" s="213"/>
      <c r="S118" s="213"/>
      <c r="T118" s="213"/>
      <c r="U118" s="213"/>
      <c r="V118" s="213"/>
      <c r="W118" s="213"/>
      <c r="X118" s="170"/>
      <c r="Y118" s="214"/>
      <c r="Z118" s="215">
        <f>SUMIF($G$7:$G$54,30,$D$7:$D$54)+SUMIF($N$7:$N$54,30,$K$7:$K$54)+SUMIF($G$60:$G$105,30,$D$60:$D$105)+SUMIF($N$60:$N$105,30,$K$60:$K$105)</f>
        <v>0</v>
      </c>
      <c r="AA118" s="215"/>
      <c r="AB118" s="215">
        <f t="shared" ref="AB118" si="24">Y118-Z118</f>
        <v>0</v>
      </c>
      <c r="AC118" s="216"/>
    </row>
    <row r="119" spans="1:29" ht="16.5" customHeight="1" x14ac:dyDescent="0.25">
      <c r="A119" s="194"/>
      <c r="B119" s="195"/>
      <c r="C119" s="195"/>
      <c r="D119" s="231"/>
      <c r="E119" s="231"/>
      <c r="F119" s="232"/>
      <c r="G119" s="233"/>
      <c r="H119" s="194"/>
      <c r="I119" s="195"/>
      <c r="J119" s="195"/>
      <c r="K119" s="231"/>
      <c r="L119" s="231"/>
      <c r="M119" s="232"/>
      <c r="N119" s="233"/>
      <c r="O119" s="169"/>
      <c r="P119" s="213"/>
      <c r="Q119" s="213"/>
      <c r="R119" s="213"/>
      <c r="S119" s="213"/>
      <c r="T119" s="213"/>
      <c r="U119" s="213"/>
      <c r="V119" s="213"/>
      <c r="W119" s="213"/>
      <c r="X119" s="170"/>
      <c r="Y119" s="214"/>
      <c r="Z119" s="215"/>
      <c r="AA119" s="215"/>
      <c r="AB119" s="215"/>
      <c r="AC119" s="216"/>
    </row>
    <row r="120" spans="1:29" ht="16.5" customHeight="1" x14ac:dyDescent="0.25">
      <c r="A120" s="194"/>
      <c r="B120" s="195"/>
      <c r="C120" s="195"/>
      <c r="D120" s="231"/>
      <c r="E120" s="231"/>
      <c r="F120" s="232"/>
      <c r="G120" s="233"/>
      <c r="H120" s="194"/>
      <c r="I120" s="195"/>
      <c r="J120" s="195"/>
      <c r="K120" s="231"/>
      <c r="L120" s="231"/>
      <c r="M120" s="232"/>
      <c r="N120" s="233"/>
      <c r="O120" s="169"/>
      <c r="P120" s="213" t="s">
        <v>3</v>
      </c>
      <c r="Q120" s="213"/>
      <c r="R120" s="213"/>
      <c r="S120" s="213"/>
      <c r="T120" s="213"/>
      <c r="U120" s="213"/>
      <c r="V120" s="213"/>
      <c r="W120" s="213"/>
      <c r="X120" s="170"/>
      <c r="Y120" s="214"/>
      <c r="Z120" s="215">
        <f>SUMIF($G$7:$G$54,35,$D$7:$D$54)+SUMIF($N$7:$N$54,35,$K$7:$K$54)+SUMIF($G$60:$G$105,35,$D$60:$D$105)+SUMIF($N$60:$N$105,35,$K$60:$K$105)</f>
        <v>0</v>
      </c>
      <c r="AA120" s="215"/>
      <c r="AB120" s="215">
        <f t="shared" ref="AB120" si="25">Y120-Z120</f>
        <v>0</v>
      </c>
      <c r="AC120" s="216"/>
    </row>
    <row r="121" spans="1:29" ht="16.5" customHeight="1" x14ac:dyDescent="0.25">
      <c r="A121" s="194"/>
      <c r="B121" s="195"/>
      <c r="C121" s="195"/>
      <c r="D121" s="231"/>
      <c r="E121" s="231"/>
      <c r="F121" s="232"/>
      <c r="G121" s="233"/>
      <c r="H121" s="194"/>
      <c r="I121" s="195"/>
      <c r="J121" s="195"/>
      <c r="K121" s="231"/>
      <c r="L121" s="231"/>
      <c r="M121" s="232"/>
      <c r="N121" s="233"/>
      <c r="O121" s="169"/>
      <c r="P121" s="213"/>
      <c r="Q121" s="213"/>
      <c r="R121" s="213"/>
      <c r="S121" s="213"/>
      <c r="T121" s="213"/>
      <c r="U121" s="213"/>
      <c r="V121" s="213"/>
      <c r="W121" s="213"/>
      <c r="X121" s="170"/>
      <c r="Y121" s="214"/>
      <c r="Z121" s="215"/>
      <c r="AA121" s="215"/>
      <c r="AB121" s="215"/>
      <c r="AC121" s="216"/>
    </row>
    <row r="122" spans="1:29" ht="16.5" customHeight="1" x14ac:dyDescent="0.25">
      <c r="A122" s="194"/>
      <c r="B122" s="195"/>
      <c r="C122" s="195"/>
      <c r="D122" s="231"/>
      <c r="E122" s="231"/>
      <c r="F122" s="232"/>
      <c r="G122" s="233"/>
      <c r="H122" s="194"/>
      <c r="I122" s="195"/>
      <c r="J122" s="195"/>
      <c r="K122" s="231"/>
      <c r="L122" s="231"/>
      <c r="M122" s="232"/>
      <c r="N122" s="233"/>
      <c r="O122" s="169"/>
      <c r="P122" s="213" t="s">
        <v>823</v>
      </c>
      <c r="Q122" s="213"/>
      <c r="R122" s="213"/>
      <c r="S122" s="213"/>
      <c r="T122" s="213"/>
      <c r="U122" s="213"/>
      <c r="V122" s="213"/>
      <c r="W122" s="213"/>
      <c r="X122" s="170"/>
      <c r="Y122" s="214"/>
      <c r="Z122" s="215">
        <f>SUMIF($G$7:$G$54,40,$D$7:$D$54)+SUMIF($N$7:$N$54,40,$K$7:$K$54)+SUMIF($G$60:$G$105,40,$D$60:$D$105)+SUMIF($N$60:$N$105,40,$K$60:$K$105)</f>
        <v>0</v>
      </c>
      <c r="AA122" s="215"/>
      <c r="AB122" s="215">
        <f t="shared" ref="AB122" si="26">Y122-Z122</f>
        <v>0</v>
      </c>
      <c r="AC122" s="216"/>
    </row>
    <row r="123" spans="1:29" ht="16.5" customHeight="1" x14ac:dyDescent="0.25">
      <c r="A123" s="194"/>
      <c r="B123" s="195"/>
      <c r="C123" s="195"/>
      <c r="D123" s="231"/>
      <c r="E123" s="231"/>
      <c r="F123" s="232"/>
      <c r="G123" s="233"/>
      <c r="H123" s="194"/>
      <c r="I123" s="195"/>
      <c r="J123" s="195"/>
      <c r="K123" s="231"/>
      <c r="L123" s="231"/>
      <c r="M123" s="232"/>
      <c r="N123" s="233"/>
      <c r="O123" s="169"/>
      <c r="P123" s="213"/>
      <c r="Q123" s="213"/>
      <c r="R123" s="213"/>
      <c r="S123" s="213"/>
      <c r="T123" s="213"/>
      <c r="U123" s="213"/>
      <c r="V123" s="213"/>
      <c r="W123" s="213"/>
      <c r="X123" s="170"/>
      <c r="Y123" s="214"/>
      <c r="Z123" s="215"/>
      <c r="AA123" s="215"/>
      <c r="AB123" s="215"/>
      <c r="AC123" s="216"/>
    </row>
    <row r="124" spans="1:29" ht="16.5" customHeight="1" x14ac:dyDescent="0.25">
      <c r="A124" s="194"/>
      <c r="B124" s="195"/>
      <c r="C124" s="195"/>
      <c r="D124" s="231"/>
      <c r="E124" s="231"/>
      <c r="F124" s="232"/>
      <c r="G124" s="233"/>
      <c r="H124" s="194"/>
      <c r="I124" s="195"/>
      <c r="J124" s="195"/>
      <c r="K124" s="231"/>
      <c r="L124" s="231"/>
      <c r="M124" s="232"/>
      <c r="N124" s="233"/>
      <c r="O124" s="169"/>
      <c r="P124" s="213" t="s">
        <v>4</v>
      </c>
      <c r="Q124" s="213"/>
      <c r="R124" s="213"/>
      <c r="S124" s="213"/>
      <c r="T124" s="213"/>
      <c r="U124" s="213"/>
      <c r="V124" s="213"/>
      <c r="W124" s="213"/>
      <c r="X124" s="170"/>
      <c r="Y124" s="214"/>
      <c r="Z124" s="215">
        <f>SUMIF($G$7:$G$54,50,$D$7:$D$54)+SUMIF($N$7:$N$54,50,$K$7:$K$54)+SUMIF($G$60:$G$105,50,$D$60:$D$105)+SUMIF($N$60:$N$105,50,$K$60:$K$105)</f>
        <v>0</v>
      </c>
      <c r="AA124" s="215"/>
      <c r="AB124" s="215">
        <f t="shared" ref="AB124" si="27">Y124-Z124</f>
        <v>0</v>
      </c>
      <c r="AC124" s="216"/>
    </row>
    <row r="125" spans="1:29" ht="16.5" customHeight="1" x14ac:dyDescent="0.25">
      <c r="A125" s="194"/>
      <c r="B125" s="195"/>
      <c r="C125" s="195"/>
      <c r="D125" s="231"/>
      <c r="E125" s="231"/>
      <c r="F125" s="232"/>
      <c r="G125" s="233"/>
      <c r="H125" s="194"/>
      <c r="I125" s="195"/>
      <c r="J125" s="195"/>
      <c r="K125" s="231"/>
      <c r="L125" s="231"/>
      <c r="M125" s="232"/>
      <c r="N125" s="233"/>
      <c r="O125" s="169"/>
      <c r="P125" s="213"/>
      <c r="Q125" s="213"/>
      <c r="R125" s="213"/>
      <c r="S125" s="213"/>
      <c r="T125" s="213"/>
      <c r="U125" s="213"/>
      <c r="V125" s="213"/>
      <c r="W125" s="213"/>
      <c r="X125" s="170"/>
      <c r="Y125" s="214"/>
      <c r="Z125" s="215"/>
      <c r="AA125" s="215"/>
      <c r="AB125" s="215"/>
      <c r="AC125" s="216"/>
    </row>
    <row r="126" spans="1:29" ht="16.5" customHeight="1" x14ac:dyDescent="0.25">
      <c r="A126" s="194"/>
      <c r="B126" s="195"/>
      <c r="C126" s="195"/>
      <c r="D126" s="231"/>
      <c r="E126" s="231"/>
      <c r="F126" s="232"/>
      <c r="G126" s="233"/>
      <c r="H126" s="194"/>
      <c r="I126" s="195"/>
      <c r="J126" s="195"/>
      <c r="K126" s="231"/>
      <c r="L126" s="231"/>
      <c r="M126" s="232"/>
      <c r="N126" s="233"/>
      <c r="O126" s="138"/>
      <c r="P126" s="213" t="s">
        <v>30</v>
      </c>
      <c r="Q126" s="213"/>
      <c r="R126" s="213"/>
      <c r="S126" s="213"/>
      <c r="T126" s="213"/>
      <c r="U126" s="213"/>
      <c r="V126" s="213"/>
      <c r="W126" s="213"/>
      <c r="X126" s="170"/>
      <c r="Y126" s="214"/>
      <c r="Z126" s="215">
        <f>SUMIF($G$7:$G$54,55,$D$7:$D$54)+SUMIF($N$7:$N$54,55,$K$7:$K$54)+SUMIF($G$60:$G$105,55,$D$60:$D$105)+SUMIF($N$60:$N$105,55,$K$60:$K$105)</f>
        <v>0</v>
      </c>
      <c r="AA126" s="215"/>
      <c r="AB126" s="215">
        <f>Y126-Z126</f>
        <v>0</v>
      </c>
      <c r="AC126" s="216"/>
    </row>
    <row r="127" spans="1:29" ht="16.5" customHeight="1" x14ac:dyDescent="0.25">
      <c r="A127" s="194"/>
      <c r="B127" s="195"/>
      <c r="C127" s="195"/>
      <c r="D127" s="231"/>
      <c r="E127" s="231"/>
      <c r="F127" s="232"/>
      <c r="G127" s="233"/>
      <c r="H127" s="194"/>
      <c r="I127" s="195"/>
      <c r="J127" s="195"/>
      <c r="K127" s="231"/>
      <c r="L127" s="231"/>
      <c r="M127" s="232"/>
      <c r="N127" s="233"/>
      <c r="O127" s="138"/>
      <c r="P127" s="213"/>
      <c r="Q127" s="213"/>
      <c r="R127" s="213"/>
      <c r="S127" s="213"/>
      <c r="T127" s="213"/>
      <c r="U127" s="213"/>
      <c r="V127" s="213"/>
      <c r="W127" s="213"/>
      <c r="X127" s="170"/>
      <c r="Y127" s="214"/>
      <c r="Z127" s="215"/>
      <c r="AA127" s="215"/>
      <c r="AB127" s="215"/>
      <c r="AC127" s="216"/>
    </row>
    <row r="128" spans="1:29" ht="16.5" customHeight="1" x14ac:dyDescent="0.25">
      <c r="A128" s="194"/>
      <c r="B128" s="195"/>
      <c r="C128" s="195"/>
      <c r="D128" s="231"/>
      <c r="E128" s="231"/>
      <c r="F128" s="232"/>
      <c r="G128" s="233"/>
      <c r="H128" s="194"/>
      <c r="I128" s="195"/>
      <c r="J128" s="195"/>
      <c r="K128" s="231"/>
      <c r="L128" s="231"/>
      <c r="M128" s="232"/>
      <c r="N128" s="233"/>
      <c r="O128" s="138"/>
      <c r="P128" s="213" t="s">
        <v>34</v>
      </c>
      <c r="Q128" s="213"/>
      <c r="R128" s="213"/>
      <c r="S128" s="213"/>
      <c r="T128" s="213"/>
      <c r="U128" s="213"/>
      <c r="V128" s="213"/>
      <c r="W128" s="213"/>
      <c r="X128" s="170"/>
      <c r="Y128" s="214"/>
      <c r="Z128" s="215">
        <f>SUMIF($G$7:$G$54,60,$D$7:$D$54)+SUMIF($N$7:$N$54,60,$K$7:$K$54)+SUMIF($G$60:$G$105,60,$D$60:$D$105)+SUMIF($N$60:$N$105,60,$K$60:$K$105)</f>
        <v>0</v>
      </c>
      <c r="AA128" s="215"/>
      <c r="AB128" s="215">
        <f t="shared" ref="AB128" si="28">Y128-Z128</f>
        <v>0</v>
      </c>
      <c r="AC128" s="216"/>
    </row>
    <row r="129" spans="1:29" ht="16.5" customHeight="1" x14ac:dyDescent="0.25">
      <c r="A129" s="194"/>
      <c r="B129" s="195"/>
      <c r="C129" s="195"/>
      <c r="D129" s="231"/>
      <c r="E129" s="231"/>
      <c r="F129" s="232"/>
      <c r="G129" s="233"/>
      <c r="H129" s="194"/>
      <c r="I129" s="195"/>
      <c r="J129" s="195"/>
      <c r="K129" s="231"/>
      <c r="L129" s="231"/>
      <c r="M129" s="232"/>
      <c r="N129" s="233"/>
      <c r="O129" s="138"/>
      <c r="P129" s="213"/>
      <c r="Q129" s="213"/>
      <c r="R129" s="213"/>
      <c r="S129" s="213"/>
      <c r="T129" s="213"/>
      <c r="U129" s="213"/>
      <c r="V129" s="213"/>
      <c r="W129" s="213"/>
      <c r="X129" s="170"/>
      <c r="Y129" s="214"/>
      <c r="Z129" s="215"/>
      <c r="AA129" s="215"/>
      <c r="AB129" s="215"/>
      <c r="AC129" s="216"/>
    </row>
    <row r="130" spans="1:29" ht="16.5" customHeight="1" x14ac:dyDescent="0.25">
      <c r="A130" s="194"/>
      <c r="B130" s="195"/>
      <c r="C130" s="195"/>
      <c r="D130" s="231"/>
      <c r="E130" s="231"/>
      <c r="F130" s="232"/>
      <c r="G130" s="233"/>
      <c r="H130" s="194"/>
      <c r="I130" s="195"/>
      <c r="J130" s="195"/>
      <c r="K130" s="231"/>
      <c r="L130" s="231"/>
      <c r="M130" s="232"/>
      <c r="N130" s="233"/>
      <c r="O130" s="138"/>
      <c r="P130" s="213" t="s">
        <v>828</v>
      </c>
      <c r="Q130" s="213"/>
      <c r="R130" s="213"/>
      <c r="S130" s="213"/>
      <c r="T130" s="213"/>
      <c r="U130" s="213"/>
      <c r="V130" s="213"/>
      <c r="W130" s="213"/>
      <c r="X130" s="170"/>
      <c r="Y130" s="214"/>
      <c r="Z130" s="215">
        <f>SUMIF($G$7:$G$54,65,$D$7:$D$54)+SUMIF($N$7:$N$54,65,$K$7:$K$54)+SUMIF($G$60:$G$105,65,$D$60:$D$105)+SUMIF($N$60:$N$105,65,$K$60:$K$105)</f>
        <v>0</v>
      </c>
      <c r="AA130" s="215"/>
      <c r="AB130" s="215">
        <f t="shared" ref="AB130" si="29">Y130-Z130</f>
        <v>0</v>
      </c>
      <c r="AC130" s="216"/>
    </row>
    <row r="131" spans="1:29" ht="16.5" customHeight="1" x14ac:dyDescent="0.25">
      <c r="A131" s="194"/>
      <c r="B131" s="195"/>
      <c r="C131" s="195"/>
      <c r="D131" s="231"/>
      <c r="E131" s="231"/>
      <c r="F131" s="232"/>
      <c r="G131" s="233"/>
      <c r="H131" s="194"/>
      <c r="I131" s="195"/>
      <c r="J131" s="195"/>
      <c r="K131" s="231"/>
      <c r="L131" s="231"/>
      <c r="M131" s="232"/>
      <c r="N131" s="233"/>
      <c r="O131" s="138"/>
      <c r="P131" s="213"/>
      <c r="Q131" s="213"/>
      <c r="R131" s="213"/>
      <c r="S131" s="213"/>
      <c r="T131" s="213"/>
      <c r="U131" s="213"/>
      <c r="V131" s="213"/>
      <c r="W131" s="213"/>
      <c r="X131" s="170"/>
      <c r="Y131" s="214"/>
      <c r="Z131" s="215"/>
      <c r="AA131" s="215"/>
      <c r="AB131" s="215"/>
      <c r="AC131" s="216"/>
    </row>
    <row r="132" spans="1:29" ht="16.5" customHeight="1" x14ac:dyDescent="0.25">
      <c r="A132" s="194"/>
      <c r="B132" s="195"/>
      <c r="C132" s="195"/>
      <c r="D132" s="231"/>
      <c r="E132" s="231"/>
      <c r="F132" s="232"/>
      <c r="G132" s="233"/>
      <c r="H132" s="194"/>
      <c r="I132" s="195"/>
      <c r="J132" s="195"/>
      <c r="K132" s="231"/>
      <c r="L132" s="231"/>
      <c r="M132" s="232"/>
      <c r="N132" s="233"/>
      <c r="O132" s="138"/>
      <c r="P132" s="213" t="s">
        <v>1056</v>
      </c>
      <c r="Q132" s="213"/>
      <c r="R132" s="213"/>
      <c r="S132" s="213"/>
      <c r="T132" s="213"/>
      <c r="U132" s="213"/>
      <c r="V132" s="213"/>
      <c r="W132" s="213"/>
      <c r="X132" s="170"/>
      <c r="Y132" s="214"/>
      <c r="Z132" s="215">
        <f>SUMIF($G$7:$G$54,70,$D$7:$D$54)+SUMIF($N$7:$N$54,70,$K$7:$K$54)+SUMIF($G$60:$G$105,70,$D$60:$D$105)+SUMIF($N$60:$N$105,70,$K$60:$K$105)</f>
        <v>0</v>
      </c>
      <c r="AA132" s="215"/>
      <c r="AB132" s="215">
        <f t="shared" ref="AB132" si="30">Y132-Z132</f>
        <v>0</v>
      </c>
      <c r="AC132" s="216"/>
    </row>
    <row r="133" spans="1:29" ht="16.5" customHeight="1" x14ac:dyDescent="0.25">
      <c r="A133" s="194"/>
      <c r="B133" s="195"/>
      <c r="C133" s="195"/>
      <c r="D133" s="231"/>
      <c r="E133" s="231"/>
      <c r="F133" s="232"/>
      <c r="G133" s="233"/>
      <c r="H133" s="194"/>
      <c r="I133" s="195"/>
      <c r="J133" s="195"/>
      <c r="K133" s="231"/>
      <c r="L133" s="231"/>
      <c r="M133" s="232"/>
      <c r="N133" s="233"/>
      <c r="O133" s="138"/>
      <c r="P133" s="213"/>
      <c r="Q133" s="213"/>
      <c r="R133" s="213"/>
      <c r="S133" s="213"/>
      <c r="T133" s="213"/>
      <c r="U133" s="213"/>
      <c r="V133" s="213"/>
      <c r="W133" s="213"/>
      <c r="X133" s="170"/>
      <c r="Y133" s="214"/>
      <c r="Z133" s="215"/>
      <c r="AA133" s="215"/>
      <c r="AB133" s="215"/>
      <c r="AC133" s="216"/>
    </row>
    <row r="134" spans="1:29" ht="16.5" customHeight="1" x14ac:dyDescent="0.25">
      <c r="A134" s="194"/>
      <c r="B134" s="195"/>
      <c r="C134" s="195"/>
      <c r="D134" s="231"/>
      <c r="E134" s="231"/>
      <c r="F134" s="232"/>
      <c r="G134" s="233"/>
      <c r="H134" s="194"/>
      <c r="I134" s="195"/>
      <c r="J134" s="195"/>
      <c r="K134" s="231"/>
      <c r="L134" s="231"/>
      <c r="M134" s="232"/>
      <c r="N134" s="233"/>
      <c r="O134" s="138"/>
      <c r="P134" s="213" t="s">
        <v>31</v>
      </c>
      <c r="Q134" s="213"/>
      <c r="R134" s="213"/>
      <c r="S134" s="213"/>
      <c r="T134" s="213"/>
      <c r="U134" s="213"/>
      <c r="V134" s="213"/>
      <c r="W134" s="213"/>
      <c r="X134" s="170"/>
      <c r="Y134" s="214"/>
      <c r="Z134" s="215">
        <f>SUMIF($G$7:$G$54,75,$D$7:$D$54)+SUMIF($N$7:$N$54,75,$K$7:$K$54)+SUMIF($G$60:$G$105,75,$D$60:$D$105)+SUMIF($N$60:$N$105,75,$K$60:$K$105)</f>
        <v>0</v>
      </c>
      <c r="AA134" s="215"/>
      <c r="AB134" s="215">
        <f t="shared" ref="AB134" si="31">Y134-Z134</f>
        <v>0</v>
      </c>
      <c r="AC134" s="216"/>
    </row>
    <row r="135" spans="1:29" ht="16.5" customHeight="1" x14ac:dyDescent="0.25">
      <c r="A135" s="194"/>
      <c r="B135" s="195"/>
      <c r="C135" s="195"/>
      <c r="D135" s="231"/>
      <c r="E135" s="231"/>
      <c r="F135" s="232"/>
      <c r="G135" s="233"/>
      <c r="H135" s="194"/>
      <c r="I135" s="195"/>
      <c r="J135" s="195"/>
      <c r="K135" s="231"/>
      <c r="L135" s="231"/>
      <c r="M135" s="232"/>
      <c r="N135" s="233"/>
      <c r="O135" s="138"/>
      <c r="P135" s="213"/>
      <c r="Q135" s="213"/>
      <c r="R135" s="213"/>
      <c r="S135" s="213"/>
      <c r="T135" s="213"/>
      <c r="U135" s="213"/>
      <c r="V135" s="213"/>
      <c r="W135" s="213"/>
      <c r="X135" s="170"/>
      <c r="Y135" s="214"/>
      <c r="Z135" s="215"/>
      <c r="AA135" s="215"/>
      <c r="AB135" s="215"/>
      <c r="AC135" s="216"/>
    </row>
    <row r="136" spans="1:29" ht="16.5" customHeight="1" x14ac:dyDescent="0.25">
      <c r="A136" s="194"/>
      <c r="B136" s="195"/>
      <c r="C136" s="195"/>
      <c r="D136" s="231"/>
      <c r="E136" s="231"/>
      <c r="F136" s="232"/>
      <c r="G136" s="233"/>
      <c r="H136" s="194"/>
      <c r="I136" s="195"/>
      <c r="J136" s="195"/>
      <c r="K136" s="231"/>
      <c r="L136" s="231"/>
      <c r="M136" s="232"/>
      <c r="N136" s="233"/>
      <c r="O136" s="138"/>
      <c r="P136" s="213" t="s">
        <v>32</v>
      </c>
      <c r="Q136" s="213"/>
      <c r="R136" s="213"/>
      <c r="S136" s="213"/>
      <c r="T136" s="213"/>
      <c r="U136" s="213"/>
      <c r="V136" s="213"/>
      <c r="W136" s="213"/>
      <c r="X136" s="170"/>
      <c r="Y136" s="214"/>
      <c r="Z136" s="215">
        <f>SUMIF($G$7:$G$54,80,$D$7:$D$54)+SUMIF($N$7:$N$54,80,$K$7:$K$54)+SUMIF($G$60:$G$105,80,$D$60:$D$105)+SUMIF($N$60:$N$105,80,$K$60:$K$105)</f>
        <v>0</v>
      </c>
      <c r="AA136" s="215"/>
      <c r="AB136" s="215">
        <f t="shared" ref="AB136" si="32">Y136-Z136</f>
        <v>0</v>
      </c>
      <c r="AC136" s="216"/>
    </row>
    <row r="137" spans="1:29" ht="16.5" customHeight="1" x14ac:dyDescent="0.25">
      <c r="A137" s="194"/>
      <c r="B137" s="195"/>
      <c r="C137" s="195"/>
      <c r="D137" s="231"/>
      <c r="E137" s="231"/>
      <c r="F137" s="232"/>
      <c r="G137" s="233"/>
      <c r="H137" s="194"/>
      <c r="I137" s="195"/>
      <c r="J137" s="195"/>
      <c r="K137" s="231"/>
      <c r="L137" s="231"/>
      <c r="M137" s="232"/>
      <c r="N137" s="233"/>
      <c r="O137" s="138"/>
      <c r="P137" s="213"/>
      <c r="Q137" s="213"/>
      <c r="R137" s="213"/>
      <c r="S137" s="213"/>
      <c r="T137" s="213"/>
      <c r="U137" s="213"/>
      <c r="V137" s="213"/>
      <c r="W137" s="213"/>
      <c r="X137" s="170"/>
      <c r="Y137" s="214"/>
      <c r="Z137" s="215"/>
      <c r="AA137" s="215"/>
      <c r="AB137" s="215"/>
      <c r="AC137" s="216"/>
    </row>
    <row r="138" spans="1:29" ht="16.5" customHeight="1" x14ac:dyDescent="0.25">
      <c r="A138" s="194"/>
      <c r="B138" s="195"/>
      <c r="C138" s="195"/>
      <c r="D138" s="231"/>
      <c r="E138" s="231"/>
      <c r="F138" s="232"/>
      <c r="G138" s="233"/>
      <c r="H138" s="194"/>
      <c r="I138" s="195"/>
      <c r="J138" s="195"/>
      <c r="K138" s="231"/>
      <c r="L138" s="231"/>
      <c r="M138" s="232"/>
      <c r="N138" s="233"/>
      <c r="O138" s="138"/>
      <c r="P138" s="213" t="s">
        <v>33</v>
      </c>
      <c r="Q138" s="213"/>
      <c r="R138" s="213"/>
      <c r="S138" s="213"/>
      <c r="T138" s="213"/>
      <c r="U138" s="213"/>
      <c r="V138" s="213"/>
      <c r="W138" s="178"/>
      <c r="X138" s="179"/>
      <c r="Y138" s="244"/>
      <c r="Z138" s="215">
        <f>SUMIF($G$7:$G$54,90,$D$7:$D$54)+SUMIF($N$7:$N$54,90,$K$7:$K$54)+SUMIF($G$60:$G$105,90,$D$60:$D$105)+SUMIF($N$60:$N$105,90,$K$60:$K$105)</f>
        <v>0</v>
      </c>
      <c r="AA138" s="215"/>
      <c r="AB138" s="215">
        <f t="shared" ref="AB138" si="33">Y138-Z138</f>
        <v>0</v>
      </c>
      <c r="AC138" s="216"/>
    </row>
    <row r="139" spans="1:29" ht="16.5" customHeight="1" x14ac:dyDescent="0.25">
      <c r="A139" s="194"/>
      <c r="B139" s="195"/>
      <c r="C139" s="195"/>
      <c r="D139" s="231"/>
      <c r="E139" s="231"/>
      <c r="F139" s="232"/>
      <c r="G139" s="233"/>
      <c r="H139" s="194"/>
      <c r="I139" s="195"/>
      <c r="J139" s="195"/>
      <c r="K139" s="231"/>
      <c r="L139" s="231"/>
      <c r="M139" s="232"/>
      <c r="N139" s="233"/>
      <c r="O139" s="138"/>
      <c r="P139" s="213"/>
      <c r="Q139" s="213"/>
      <c r="R139" s="213"/>
      <c r="S139" s="213"/>
      <c r="T139" s="213"/>
      <c r="U139" s="213"/>
      <c r="V139" s="213"/>
      <c r="W139" s="178"/>
      <c r="X139" s="179"/>
      <c r="Y139" s="244"/>
      <c r="Z139" s="215"/>
      <c r="AA139" s="215"/>
      <c r="AB139" s="215"/>
      <c r="AC139" s="216"/>
    </row>
    <row r="140" spans="1:29" ht="16.5" customHeight="1" x14ac:dyDescent="0.25">
      <c r="A140" s="194"/>
      <c r="B140" s="195"/>
      <c r="C140" s="195"/>
      <c r="D140" s="231"/>
      <c r="E140" s="231"/>
      <c r="F140" s="232"/>
      <c r="G140" s="233"/>
      <c r="H140" s="194"/>
      <c r="I140" s="195"/>
      <c r="J140" s="195"/>
      <c r="K140" s="231"/>
      <c r="L140" s="231"/>
      <c r="M140" s="232"/>
      <c r="N140" s="233"/>
      <c r="O140" s="138"/>
      <c r="P140" s="213" t="s">
        <v>1073</v>
      </c>
      <c r="Q140" s="213"/>
      <c r="R140" s="213"/>
      <c r="S140" s="213"/>
      <c r="T140" s="213"/>
      <c r="U140" s="213"/>
      <c r="V140" s="213"/>
      <c r="W140" s="213"/>
      <c r="X140" s="170"/>
      <c r="Y140" s="214"/>
      <c r="Z140" s="215">
        <f>SUMIF($G$7:$G$54,110,$D$7:$D$54)+SUMIF($N$7:$N$54,110,$K$7:$K$54)+SUMIF($G$60:$G$105,110,$D$60:$D$105)+SUMIF($N$60:$N$105,110,$K$60:$K$105)</f>
        <v>0</v>
      </c>
      <c r="AA140" s="215"/>
      <c r="AB140" s="215">
        <f t="shared" ref="AB140" si="34">Y140-Z140</f>
        <v>0</v>
      </c>
      <c r="AC140" s="216"/>
    </row>
    <row r="141" spans="1:29" ht="16.5" customHeight="1" x14ac:dyDescent="0.25">
      <c r="A141" s="194"/>
      <c r="B141" s="195"/>
      <c r="C141" s="195"/>
      <c r="D141" s="231"/>
      <c r="E141" s="231"/>
      <c r="F141" s="232"/>
      <c r="G141" s="233"/>
      <c r="H141" s="194"/>
      <c r="I141" s="195"/>
      <c r="J141" s="195"/>
      <c r="K141" s="231"/>
      <c r="L141" s="231"/>
      <c r="M141" s="232"/>
      <c r="N141" s="233"/>
      <c r="O141" s="138"/>
      <c r="P141" s="213"/>
      <c r="Q141" s="213"/>
      <c r="R141" s="213"/>
      <c r="S141" s="213"/>
      <c r="T141" s="213"/>
      <c r="U141" s="213"/>
      <c r="V141" s="213"/>
      <c r="W141" s="213"/>
      <c r="X141" s="170"/>
      <c r="Y141" s="214"/>
      <c r="Z141" s="215"/>
      <c r="AA141" s="215"/>
      <c r="AB141" s="215"/>
      <c r="AC141" s="216"/>
    </row>
    <row r="142" spans="1:29" ht="16.5" customHeight="1" thickBot="1" x14ac:dyDescent="0.3">
      <c r="A142" s="194"/>
      <c r="B142" s="195"/>
      <c r="C142" s="195"/>
      <c r="D142" s="231"/>
      <c r="E142" s="231"/>
      <c r="F142" s="232"/>
      <c r="G142" s="233"/>
      <c r="H142" s="194"/>
      <c r="I142" s="195"/>
      <c r="J142" s="195"/>
      <c r="K142" s="231"/>
      <c r="L142" s="231"/>
      <c r="M142" s="232"/>
      <c r="N142" s="233"/>
      <c r="O142" s="138"/>
      <c r="P142" s="141"/>
      <c r="Q142" s="141"/>
      <c r="R142" s="141"/>
      <c r="S142" s="141"/>
      <c r="T142" s="141"/>
      <c r="U142" s="141"/>
      <c r="V142" s="141"/>
      <c r="W142" s="141"/>
      <c r="X142" s="142"/>
      <c r="Y142" s="146"/>
      <c r="Z142" s="147"/>
      <c r="AA142" s="147"/>
      <c r="AB142" s="147"/>
      <c r="AC142" s="148"/>
    </row>
    <row r="143" spans="1:29" ht="16.5" customHeight="1" x14ac:dyDescent="0.25">
      <c r="A143" s="194"/>
      <c r="B143" s="195"/>
      <c r="C143" s="195"/>
      <c r="D143" s="231"/>
      <c r="E143" s="231"/>
      <c r="F143" s="232"/>
      <c r="G143" s="233"/>
      <c r="H143" s="194"/>
      <c r="I143" s="195"/>
      <c r="J143" s="195"/>
      <c r="K143" s="231"/>
      <c r="L143" s="231"/>
      <c r="M143" s="232"/>
      <c r="N143" s="233"/>
      <c r="O143" s="138"/>
      <c r="P143" s="143"/>
      <c r="Q143" s="143"/>
      <c r="R143" s="143"/>
      <c r="S143" s="143"/>
      <c r="T143" s="205" t="s">
        <v>7</v>
      </c>
      <c r="U143" s="206"/>
      <c r="V143" s="206"/>
      <c r="W143" s="206"/>
      <c r="X143" s="206"/>
      <c r="Y143" s="209">
        <f>SUM(Y112:Y141)</f>
        <v>0</v>
      </c>
      <c r="Z143" s="209">
        <f>SUM(Z112:AA141)</f>
        <v>0</v>
      </c>
      <c r="AA143" s="209"/>
      <c r="AB143" s="209">
        <f>SUM(AB112:AC141)</f>
        <v>0</v>
      </c>
      <c r="AC143" s="211"/>
    </row>
    <row r="144" spans="1:29" ht="16.5" customHeight="1" thickBot="1" x14ac:dyDescent="0.3">
      <c r="A144" s="223"/>
      <c r="B144" s="224"/>
      <c r="C144" s="224"/>
      <c r="D144" s="234"/>
      <c r="E144" s="234"/>
      <c r="F144" s="235"/>
      <c r="G144" s="236"/>
      <c r="H144" s="223"/>
      <c r="I144" s="224"/>
      <c r="J144" s="224"/>
      <c r="K144" s="234"/>
      <c r="L144" s="234"/>
      <c r="M144" s="235"/>
      <c r="N144" s="236"/>
      <c r="O144" s="144"/>
      <c r="P144" s="145"/>
      <c r="Q144" s="145"/>
      <c r="R144" s="145"/>
      <c r="S144" s="145"/>
      <c r="T144" s="207"/>
      <c r="U144" s="208"/>
      <c r="V144" s="208"/>
      <c r="W144" s="208"/>
      <c r="X144" s="208"/>
      <c r="Y144" s="208"/>
      <c r="Z144" s="210"/>
      <c r="AA144" s="210"/>
      <c r="AB144" s="210"/>
      <c r="AC144" s="212"/>
    </row>
    <row r="145" spans="23:29" ht="16.5" customHeight="1" x14ac:dyDescent="0.25">
      <c r="X145" s="171"/>
      <c r="Y145" s="172"/>
      <c r="Z145" s="172"/>
      <c r="AA145" s="172"/>
      <c r="AB145" s="172"/>
      <c r="AC145" s="172"/>
    </row>
    <row r="146" spans="23:29" ht="16.5" customHeight="1" x14ac:dyDescent="0.25">
      <c r="W146" s="173"/>
      <c r="X146" s="173"/>
      <c r="Y146" s="173"/>
      <c r="Z146" s="173"/>
      <c r="AA146" s="173"/>
      <c r="AB146" s="173"/>
      <c r="AC146" s="173"/>
    </row>
    <row r="147" spans="23:29" ht="16.5" customHeight="1" x14ac:dyDescent="0.25">
      <c r="W147" s="173"/>
      <c r="X147" s="173"/>
      <c r="Y147" s="173"/>
      <c r="Z147" s="173"/>
      <c r="AA147" s="173"/>
      <c r="AB147" s="173"/>
      <c r="AC147" s="173"/>
    </row>
    <row r="148" spans="23:29" ht="16.5" customHeight="1" x14ac:dyDescent="0.25"/>
    <row r="149" spans="23:29" ht="16.5" customHeight="1" x14ac:dyDescent="0.25"/>
    <row r="150" spans="23:29" ht="16.5" customHeight="1" x14ac:dyDescent="0.25"/>
    <row r="151" spans="23:29" ht="16.5" customHeight="1" x14ac:dyDescent="0.25"/>
    <row r="152" spans="23:29" ht="16.5" customHeight="1" x14ac:dyDescent="0.25"/>
    <row r="153" spans="23:29" ht="16.5" customHeight="1" x14ac:dyDescent="0.25"/>
    <row r="154" spans="23:29" ht="16.5" customHeight="1" x14ac:dyDescent="0.25"/>
    <row r="155" spans="23:29" ht="16.5" customHeight="1" x14ac:dyDescent="0.25"/>
    <row r="156" spans="23:29" ht="16.5" customHeight="1" x14ac:dyDescent="0.25"/>
    <row r="157" spans="23:29" ht="15.75" customHeight="1" x14ac:dyDescent="0.25"/>
    <row r="158" spans="23:29" ht="15" customHeight="1" x14ac:dyDescent="0.25"/>
    <row r="159" spans="23:29" ht="15" customHeight="1" x14ac:dyDescent="0.25"/>
    <row r="160" spans="23:29" ht="15" customHeight="1" x14ac:dyDescent="0.25"/>
    <row r="161" ht="15" customHeight="1" x14ac:dyDescent="0.25"/>
    <row r="162" ht="15" customHeight="1" x14ac:dyDescent="0.25"/>
    <row r="163" ht="15.75" customHeight="1" x14ac:dyDescent="0.25"/>
    <row r="164" ht="15.75" customHeight="1" x14ac:dyDescent="0.25"/>
    <row r="165" ht="15" customHeight="1" x14ac:dyDescent="0.25"/>
    <row r="166" ht="15" customHeight="1" x14ac:dyDescent="0.25"/>
    <row r="167" ht="15.75" customHeight="1" x14ac:dyDescent="0.25"/>
    <row r="168" ht="15" customHeight="1" x14ac:dyDescent="0.25"/>
    <row r="169" ht="15" customHeight="1" x14ac:dyDescent="0.25"/>
    <row r="170" ht="15" customHeight="1" x14ac:dyDescent="0.25"/>
    <row r="171" ht="15" customHeight="1" x14ac:dyDescent="0.25"/>
    <row r="172" ht="15" customHeight="1" x14ac:dyDescent="0.25"/>
    <row r="173" ht="15.75" customHeight="1" x14ac:dyDescent="0.25"/>
  </sheetData>
  <sheetProtection algorithmName="SHA-512" hashValue="1NCYWgwX38FcbaJDfTY/VDrU1Zj9Tekrkx4LA2VFaHWP51JY4t4SxPOXM48HtJWNttv54406y7KzQughbY8amw==" saltValue="DIP15py7cAGatcPCxA22Lg==" spinCount="100000" sheet="1" selectLockedCells="1"/>
  <mergeCells count="298">
    <mergeCell ref="T143:X144"/>
    <mergeCell ref="Y143:Y144"/>
    <mergeCell ref="Z143:AA144"/>
    <mergeCell ref="AB143:AC144"/>
    <mergeCell ref="A144:C144"/>
    <mergeCell ref="D144:E144"/>
    <mergeCell ref="F144:G144"/>
    <mergeCell ref="H144:J144"/>
    <mergeCell ref="K144:L144"/>
    <mergeCell ref="M144:N144"/>
    <mergeCell ref="A143:C143"/>
    <mergeCell ref="D143:E143"/>
    <mergeCell ref="F143:G143"/>
    <mergeCell ref="H143:J143"/>
    <mergeCell ref="K143:L143"/>
    <mergeCell ref="M143:N143"/>
    <mergeCell ref="A142:C142"/>
    <mergeCell ref="D142:E142"/>
    <mergeCell ref="F142:G142"/>
    <mergeCell ref="H142:J142"/>
    <mergeCell ref="K142:L142"/>
    <mergeCell ref="M142:N142"/>
    <mergeCell ref="P140:W141"/>
    <mergeCell ref="Y140:Y141"/>
    <mergeCell ref="Z140:AA141"/>
    <mergeCell ref="AB140:AC141"/>
    <mergeCell ref="A141:C141"/>
    <mergeCell ref="D141:E141"/>
    <mergeCell ref="F141:G141"/>
    <mergeCell ref="H141:J141"/>
    <mergeCell ref="K141:L141"/>
    <mergeCell ref="M141:N141"/>
    <mergeCell ref="A140:C140"/>
    <mergeCell ref="D140:E140"/>
    <mergeCell ref="F140:G140"/>
    <mergeCell ref="H140:J140"/>
    <mergeCell ref="K140:L140"/>
    <mergeCell ref="M140:N140"/>
    <mergeCell ref="P136:W137"/>
    <mergeCell ref="Y136:Y137"/>
    <mergeCell ref="Z136:AA137"/>
    <mergeCell ref="AB136:AC137"/>
    <mergeCell ref="A137:C137"/>
    <mergeCell ref="D137:E137"/>
    <mergeCell ref="F137:G137"/>
    <mergeCell ref="H137:J137"/>
    <mergeCell ref="K137:L137"/>
    <mergeCell ref="M137:N137"/>
    <mergeCell ref="A136:C136"/>
    <mergeCell ref="D136:E136"/>
    <mergeCell ref="F136:G136"/>
    <mergeCell ref="H136:J136"/>
    <mergeCell ref="K136:L136"/>
    <mergeCell ref="M136:N136"/>
    <mergeCell ref="P134:W135"/>
    <mergeCell ref="Y134:Y135"/>
    <mergeCell ref="Z134:AA135"/>
    <mergeCell ref="AB134:AC135"/>
    <mergeCell ref="A135:C135"/>
    <mergeCell ref="D135:E135"/>
    <mergeCell ref="F135:G135"/>
    <mergeCell ref="H135:J135"/>
    <mergeCell ref="K135:L135"/>
    <mergeCell ref="M135:N135"/>
    <mergeCell ref="A134:C134"/>
    <mergeCell ref="D134:E134"/>
    <mergeCell ref="F134:G134"/>
    <mergeCell ref="H134:J134"/>
    <mergeCell ref="K134:L134"/>
    <mergeCell ref="M134:N134"/>
    <mergeCell ref="P132:W133"/>
    <mergeCell ref="Y132:Y133"/>
    <mergeCell ref="Z132:AA133"/>
    <mergeCell ref="AB132:AC133"/>
    <mergeCell ref="A133:C133"/>
    <mergeCell ref="D133:E133"/>
    <mergeCell ref="F133:G133"/>
    <mergeCell ref="H133:J133"/>
    <mergeCell ref="K133:L133"/>
    <mergeCell ref="M133:N133"/>
    <mergeCell ref="A132:C132"/>
    <mergeCell ref="D132:E132"/>
    <mergeCell ref="F132:G132"/>
    <mergeCell ref="H132:J132"/>
    <mergeCell ref="K132:L132"/>
    <mergeCell ref="M132:N132"/>
    <mergeCell ref="P130:W131"/>
    <mergeCell ref="Y130:Y131"/>
    <mergeCell ref="Z130:AA131"/>
    <mergeCell ref="AB130:AC131"/>
    <mergeCell ref="A131:C131"/>
    <mergeCell ref="D131:E131"/>
    <mergeCell ref="F131:G131"/>
    <mergeCell ref="H131:J131"/>
    <mergeCell ref="K131:L131"/>
    <mergeCell ref="M131:N131"/>
    <mergeCell ref="A130:C130"/>
    <mergeCell ref="D130:E130"/>
    <mergeCell ref="F130:G130"/>
    <mergeCell ref="H130:J130"/>
    <mergeCell ref="K130:L130"/>
    <mergeCell ref="M130:N130"/>
    <mergeCell ref="P128:W129"/>
    <mergeCell ref="Y128:Y129"/>
    <mergeCell ref="Z128:AA129"/>
    <mergeCell ref="AB128:AC129"/>
    <mergeCell ref="A129:C129"/>
    <mergeCell ref="D129:E129"/>
    <mergeCell ref="F129:G129"/>
    <mergeCell ref="H129:J129"/>
    <mergeCell ref="K129:L129"/>
    <mergeCell ref="M129:N129"/>
    <mergeCell ref="A128:C128"/>
    <mergeCell ref="D128:E128"/>
    <mergeCell ref="F128:G128"/>
    <mergeCell ref="H128:J128"/>
    <mergeCell ref="K128:L128"/>
    <mergeCell ref="M128:N128"/>
    <mergeCell ref="P126:W127"/>
    <mergeCell ref="Y126:Y127"/>
    <mergeCell ref="Z126:AA127"/>
    <mergeCell ref="AB126:AC127"/>
    <mergeCell ref="A127:C127"/>
    <mergeCell ref="D127:E127"/>
    <mergeCell ref="F127:G127"/>
    <mergeCell ref="H127:J127"/>
    <mergeCell ref="K127:L127"/>
    <mergeCell ref="M127:N127"/>
    <mergeCell ref="A126:C126"/>
    <mergeCell ref="D126:E126"/>
    <mergeCell ref="F126:G126"/>
    <mergeCell ref="H126:J126"/>
    <mergeCell ref="K126:L126"/>
    <mergeCell ref="M126:N126"/>
    <mergeCell ref="P124:W125"/>
    <mergeCell ref="Y124:Y125"/>
    <mergeCell ref="Z124:AA125"/>
    <mergeCell ref="AB124:AC125"/>
    <mergeCell ref="A125:C125"/>
    <mergeCell ref="D125:E125"/>
    <mergeCell ref="F125:G125"/>
    <mergeCell ref="H125:J125"/>
    <mergeCell ref="K125:L125"/>
    <mergeCell ref="M125:N125"/>
    <mergeCell ref="A124:C124"/>
    <mergeCell ref="D124:E124"/>
    <mergeCell ref="F124:G124"/>
    <mergeCell ref="H124:J124"/>
    <mergeCell ref="K124:L124"/>
    <mergeCell ref="M124:N124"/>
    <mergeCell ref="P122:W123"/>
    <mergeCell ref="Y122:Y123"/>
    <mergeCell ref="Z122:AA123"/>
    <mergeCell ref="AB122:AC123"/>
    <mergeCell ref="A123:C123"/>
    <mergeCell ref="D123:E123"/>
    <mergeCell ref="F123:G123"/>
    <mergeCell ref="H123:J123"/>
    <mergeCell ref="K123:L123"/>
    <mergeCell ref="M123:N123"/>
    <mergeCell ref="A122:C122"/>
    <mergeCell ref="D122:E122"/>
    <mergeCell ref="F122:G122"/>
    <mergeCell ref="H122:J122"/>
    <mergeCell ref="K122:L122"/>
    <mergeCell ref="M122:N122"/>
    <mergeCell ref="P120:W121"/>
    <mergeCell ref="Y120:Y121"/>
    <mergeCell ref="Z120:AA121"/>
    <mergeCell ref="AB120:AC121"/>
    <mergeCell ref="A121:C121"/>
    <mergeCell ref="D121:E121"/>
    <mergeCell ref="F121:G121"/>
    <mergeCell ref="H121:J121"/>
    <mergeCell ref="K121:L121"/>
    <mergeCell ref="M121:N121"/>
    <mergeCell ref="A120:C120"/>
    <mergeCell ref="D120:E120"/>
    <mergeCell ref="F120:G120"/>
    <mergeCell ref="H120:J120"/>
    <mergeCell ref="K120:L120"/>
    <mergeCell ref="M120:N120"/>
    <mergeCell ref="P118:W119"/>
    <mergeCell ref="Y118:Y119"/>
    <mergeCell ref="Z118:AA119"/>
    <mergeCell ref="AB118:AC119"/>
    <mergeCell ref="A119:C119"/>
    <mergeCell ref="D119:E119"/>
    <mergeCell ref="F119:G119"/>
    <mergeCell ref="H119:J119"/>
    <mergeCell ref="K119:L119"/>
    <mergeCell ref="M119:N119"/>
    <mergeCell ref="A118:C118"/>
    <mergeCell ref="D118:E118"/>
    <mergeCell ref="F118:G118"/>
    <mergeCell ref="H118:J118"/>
    <mergeCell ref="K118:L118"/>
    <mergeCell ref="M118:N118"/>
    <mergeCell ref="P116:W117"/>
    <mergeCell ref="Y116:Y117"/>
    <mergeCell ref="Z116:AA117"/>
    <mergeCell ref="AB116:AC117"/>
    <mergeCell ref="A117:C117"/>
    <mergeCell ref="D117:E117"/>
    <mergeCell ref="F117:G117"/>
    <mergeCell ref="H117:J117"/>
    <mergeCell ref="K117:L117"/>
    <mergeCell ref="M117:N117"/>
    <mergeCell ref="A116:C116"/>
    <mergeCell ref="D116:E116"/>
    <mergeCell ref="F116:G116"/>
    <mergeCell ref="H116:J116"/>
    <mergeCell ref="K116:L116"/>
    <mergeCell ref="M116:N116"/>
    <mergeCell ref="P114:W115"/>
    <mergeCell ref="Y114:Y115"/>
    <mergeCell ref="Z114:AA115"/>
    <mergeCell ref="AB114:AC115"/>
    <mergeCell ref="A115:C115"/>
    <mergeCell ref="D115:E115"/>
    <mergeCell ref="F115:G115"/>
    <mergeCell ref="H115:J115"/>
    <mergeCell ref="K115:L115"/>
    <mergeCell ref="M115:N115"/>
    <mergeCell ref="A114:C114"/>
    <mergeCell ref="D114:E114"/>
    <mergeCell ref="F114:G114"/>
    <mergeCell ref="H114:J114"/>
    <mergeCell ref="K114:L114"/>
    <mergeCell ref="M114:N114"/>
    <mergeCell ref="Z112:AA113"/>
    <mergeCell ref="AB112:AC113"/>
    <mergeCell ref="A113:C113"/>
    <mergeCell ref="D113:E113"/>
    <mergeCell ref="F113:G113"/>
    <mergeCell ref="H113:J113"/>
    <mergeCell ref="K113:L113"/>
    <mergeCell ref="M113:N113"/>
    <mergeCell ref="Z111:AA111"/>
    <mergeCell ref="AB111:AC111"/>
    <mergeCell ref="A112:C112"/>
    <mergeCell ref="D112:E112"/>
    <mergeCell ref="F112:G112"/>
    <mergeCell ref="H112:J112"/>
    <mergeCell ref="K112:L112"/>
    <mergeCell ref="M112:N112"/>
    <mergeCell ref="P112:W113"/>
    <mergeCell ref="Y112:Y113"/>
    <mergeCell ref="A111:C111"/>
    <mergeCell ref="D111:E111"/>
    <mergeCell ref="F111:G111"/>
    <mergeCell ref="H111:J111"/>
    <mergeCell ref="K111:L111"/>
    <mergeCell ref="M111:N111"/>
    <mergeCell ref="O57:AB57"/>
    <mergeCell ref="A109:G109"/>
    <mergeCell ref="H109:N109"/>
    <mergeCell ref="O109:AC110"/>
    <mergeCell ref="A110:C110"/>
    <mergeCell ref="D110:E110"/>
    <mergeCell ref="F110:G110"/>
    <mergeCell ref="H110:J110"/>
    <mergeCell ref="K110:L110"/>
    <mergeCell ref="M110:N110"/>
    <mergeCell ref="Y138:Y139"/>
    <mergeCell ref="P138:V139"/>
    <mergeCell ref="Z138:AA139"/>
    <mergeCell ref="AB138:AC139"/>
    <mergeCell ref="M138:N138"/>
    <mergeCell ref="M139:N139"/>
    <mergeCell ref="A1:N1"/>
    <mergeCell ref="O1:AC1"/>
    <mergeCell ref="D3:F3"/>
    <mergeCell ref="K3:L3"/>
    <mergeCell ref="P3:Q3"/>
    <mergeCell ref="R3:S3"/>
    <mergeCell ref="A58:M58"/>
    <mergeCell ref="O58:U58"/>
    <mergeCell ref="W58:AC58"/>
    <mergeCell ref="A107:N107"/>
    <mergeCell ref="O107:AC107"/>
    <mergeCell ref="A108:M108"/>
    <mergeCell ref="A5:M5"/>
    <mergeCell ref="O5:U5"/>
    <mergeCell ref="W5:AC5"/>
    <mergeCell ref="A56:N56"/>
    <mergeCell ref="O56:AB56"/>
    <mergeCell ref="A57:N57"/>
    <mergeCell ref="K138:L138"/>
    <mergeCell ref="K139:L139"/>
    <mergeCell ref="H138:J138"/>
    <mergeCell ref="H139:J139"/>
    <mergeCell ref="A138:C138"/>
    <mergeCell ref="D138:E138"/>
    <mergeCell ref="F138:G138"/>
    <mergeCell ref="A139:C139"/>
    <mergeCell ref="D139:E139"/>
    <mergeCell ref="F139:G139"/>
  </mergeCells>
  <conditionalFormatting sqref="AB143">
    <cfRule type="cellIs" dxfId="125" priority="14" operator="lessThan">
      <formula>0</formula>
    </cfRule>
    <cfRule type="cellIs" dxfId="124" priority="15" operator="greaterThan">
      <formula>0</formula>
    </cfRule>
  </conditionalFormatting>
  <conditionalFormatting sqref="U7:U54 AC7:AC54 U60:U105 AC60:AC105">
    <cfRule type="cellIs" dxfId="123" priority="12" operator="greaterThan">
      <formula>0</formula>
    </cfRule>
    <cfRule type="cellIs" dxfId="122" priority="13" operator="lessThan">
      <formula>0</formula>
    </cfRule>
  </conditionalFormatting>
  <conditionalFormatting sqref="AB112:AC123">
    <cfRule type="cellIs" dxfId="121" priority="10" operator="greaterThan">
      <formula>0</formula>
    </cfRule>
    <cfRule type="cellIs" dxfId="120" priority="11" operator="lessThan">
      <formula>0</formula>
    </cfRule>
  </conditionalFormatting>
  <conditionalFormatting sqref="AB124:AC141">
    <cfRule type="cellIs" dxfId="119" priority="8" operator="greaterThan">
      <formula>0</formula>
    </cfRule>
    <cfRule type="cellIs" dxfId="118" priority="9" operator="lessThan">
      <formula>0</formula>
    </cfRule>
  </conditionalFormatting>
  <conditionalFormatting sqref="A7:F48 A52:F54 A49:B51 F49:F51">
    <cfRule type="expression" dxfId="117" priority="7">
      <formula>$B7="TBD"</formula>
    </cfRule>
  </conditionalFormatting>
  <conditionalFormatting sqref="H7:M54 H81:K81 H82:I82 M81:M82 J80:K80 J82:L92 K81:K82 H83:M105">
    <cfRule type="expression" dxfId="116" priority="6">
      <formula>$I7="TBD"</formula>
    </cfRule>
  </conditionalFormatting>
  <conditionalFormatting sqref="A65:F105 A60:B64">
    <cfRule type="expression" dxfId="115" priority="5">
      <formula>$B60="TBD"</formula>
    </cfRule>
  </conditionalFormatting>
  <conditionalFormatting sqref="H80:I80 K80 M78:M80 H60:M77 H78:K79 J77:K78 L77:L82">
    <cfRule type="expression" dxfId="114" priority="4">
      <formula>$I60="TBD"</formula>
    </cfRule>
  </conditionalFormatting>
  <conditionalFormatting sqref="Y143:Y144">
    <cfRule type="cellIs" dxfId="113" priority="3" operator="notEqual">
      <formula>$AA$55+$AA$106</formula>
    </cfRule>
  </conditionalFormatting>
  <conditionalFormatting sqref="C49:E51">
    <cfRule type="expression" dxfId="112" priority="2">
      <formula>$I49="TBD"</formula>
    </cfRule>
  </conditionalFormatting>
  <conditionalFormatting sqref="J80">
    <cfRule type="expression" dxfId="111" priority="63">
      <formula>$I82="TBD"</formula>
    </cfRule>
  </conditionalFormatting>
  <conditionalFormatting sqref="J79">
    <cfRule type="expression" dxfId="110" priority="1">
      <formula>$I81="TBD"</formula>
    </cfRule>
  </conditionalFormatting>
  <dataValidations count="5">
    <dataValidation type="list" showInputMessage="1" showErrorMessage="1" sqref="B60:B105 I60:I105" xr:uid="{00000000-0002-0000-0400-000000000000}">
      <formula1>SUBCATEGORY</formula1>
    </dataValidation>
    <dataValidation type="list" showInputMessage="1" showErrorMessage="1" sqref="B7:B54 I7:I54" xr:uid="{00000000-0002-0000-0400-000001000000}">
      <formula1>CONTRACT</formula1>
    </dataValidation>
    <dataValidation type="list" allowBlank="1" showInputMessage="1" showErrorMessage="1" sqref="E60:E105 L60:L105" xr:uid="{00000000-0002-0000-0400-000002000000}">
      <formula1>ALL_SUPPORT</formula1>
    </dataValidation>
    <dataValidation type="list" showInputMessage="1" showErrorMessage="1" sqref="D3:F3" xr:uid="{00000000-0002-0000-0400-000003000000}">
      <formula1>SCHOOLS</formula1>
    </dataValidation>
    <dataValidation type="list" allowBlank="1" showInputMessage="1" showErrorMessage="1" sqref="E7:E54 L7:L54" xr:uid="{00000000-0002-0000-0400-000004000000}">
      <formula1>ALL_POSITIONS</formula1>
    </dataValidation>
  </dataValidations>
  <printOptions horizontalCentered="1"/>
  <pageMargins left="0.7" right="0.7" top="0.75" bottom="0.75" header="0.3" footer="0.3"/>
  <pageSetup scale="56" orientation="landscape" r:id="rId1"/>
  <headerFooter>
    <oddFooter>&amp;L&amp;8&amp;Z&amp;F, &amp;F, &amp;A, 11-02-16</oddFooter>
  </headerFooter>
  <rowBreaks count="2" manualBreakCount="2">
    <brk id="55" max="28" man="1"/>
    <brk id="106" max="28" man="1"/>
  </rowBreaks>
  <colBreaks count="1" manualBreakCount="1">
    <brk id="14" max="14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dimension ref="A1:Y98"/>
  <sheetViews>
    <sheetView zoomScaleNormal="100" workbookViewId="0">
      <selection activeCell="L25" sqref="L25"/>
    </sheetView>
  </sheetViews>
  <sheetFormatPr defaultRowHeight="15" x14ac:dyDescent="0.25"/>
  <cols>
    <col min="1" max="1" width="12.140625" bestFit="1" customWidth="1"/>
    <col min="2" max="2" width="12.140625" customWidth="1"/>
    <col min="3" max="3" width="6.85546875" bestFit="1" customWidth="1"/>
    <col min="4" max="4" width="12.85546875" bestFit="1" customWidth="1"/>
    <col min="5" max="5" width="8.140625" bestFit="1" customWidth="1"/>
    <col min="6" max="6" width="8.140625" customWidth="1"/>
    <col min="7" max="7" width="14.140625" bestFit="1" customWidth="1"/>
    <col min="8" max="8" width="14.140625" customWidth="1"/>
    <col min="9" max="9" width="20.140625" bestFit="1" customWidth="1"/>
    <col min="10" max="10" width="20.140625" customWidth="1"/>
    <col min="11" max="11" width="19.28515625" bestFit="1" customWidth="1"/>
    <col min="12" max="12" width="20.85546875" bestFit="1" customWidth="1"/>
    <col min="14" max="16" width="9.140625" style="43"/>
    <col min="17" max="17" width="6" style="43" bestFit="1" customWidth="1"/>
    <col min="18" max="18" width="9" style="43" bestFit="1" customWidth="1"/>
    <col min="19" max="19" width="10.42578125" style="43" bestFit="1" customWidth="1"/>
    <col min="21" max="21" width="10.85546875" style="43" bestFit="1" customWidth="1"/>
    <col min="22" max="22" width="28.85546875" bestFit="1" customWidth="1"/>
    <col min="24" max="24" width="11" bestFit="1" customWidth="1"/>
    <col min="25" max="25" width="13.5703125" bestFit="1" customWidth="1"/>
  </cols>
  <sheetData>
    <row r="1" spans="1:25" x14ac:dyDescent="0.25">
      <c r="A1" s="149" t="s">
        <v>45</v>
      </c>
      <c r="B1" s="149" t="s">
        <v>46</v>
      </c>
      <c r="C1" s="149" t="s">
        <v>22</v>
      </c>
      <c r="D1" s="149" t="s">
        <v>58</v>
      </c>
      <c r="E1" s="149" t="s">
        <v>8</v>
      </c>
      <c r="F1" s="149" t="s">
        <v>825</v>
      </c>
      <c r="G1" s="150" t="s">
        <v>145</v>
      </c>
      <c r="H1" s="150" t="s">
        <v>1071</v>
      </c>
      <c r="I1" s="149" t="s">
        <v>61</v>
      </c>
      <c r="J1" s="149" t="s">
        <v>22</v>
      </c>
      <c r="K1" s="149" t="s">
        <v>57</v>
      </c>
      <c r="L1" s="149" t="s">
        <v>112</v>
      </c>
      <c r="M1" s="150" t="s">
        <v>24</v>
      </c>
      <c r="N1" s="150" t="s">
        <v>25</v>
      </c>
      <c r="O1" s="150" t="s">
        <v>827</v>
      </c>
      <c r="P1" s="150" t="s">
        <v>38</v>
      </c>
      <c r="Q1" s="150" t="s">
        <v>40</v>
      </c>
      <c r="R1" s="150" t="s">
        <v>26</v>
      </c>
      <c r="S1" s="150" t="s">
        <v>27</v>
      </c>
      <c r="T1" s="150" t="s">
        <v>37</v>
      </c>
      <c r="U1" s="150" t="s">
        <v>28</v>
      </c>
      <c r="V1" s="53" t="s">
        <v>29</v>
      </c>
      <c r="W1" s="53" t="s">
        <v>36</v>
      </c>
      <c r="X1" s="177" t="s">
        <v>1057</v>
      </c>
      <c r="Y1" s="177" t="s">
        <v>1058</v>
      </c>
    </row>
    <row r="2" spans="1:25" ht="15.75" x14ac:dyDescent="0.25">
      <c r="A2" s="43">
        <v>51001</v>
      </c>
      <c r="B2" s="43">
        <v>51003</v>
      </c>
      <c r="C2" s="43">
        <v>51001</v>
      </c>
      <c r="D2" s="43">
        <v>52001</v>
      </c>
      <c r="E2" s="43">
        <v>61114</v>
      </c>
      <c r="F2" s="43">
        <v>51032</v>
      </c>
      <c r="G2" s="152">
        <v>51001</v>
      </c>
      <c r="H2" s="152">
        <v>51103</v>
      </c>
      <c r="I2" s="105" t="s">
        <v>101</v>
      </c>
      <c r="J2" s="43" t="s">
        <v>59</v>
      </c>
      <c r="K2" s="43" t="s">
        <v>47</v>
      </c>
      <c r="L2" s="43" t="s">
        <v>118</v>
      </c>
      <c r="M2" s="43">
        <v>73003</v>
      </c>
      <c r="N2" s="43">
        <v>51103</v>
      </c>
      <c r="O2" s="43">
        <v>51141</v>
      </c>
      <c r="P2" s="43">
        <v>52132</v>
      </c>
      <c r="Q2" s="43">
        <v>65090</v>
      </c>
      <c r="R2" s="43">
        <v>61237</v>
      </c>
      <c r="S2" s="43">
        <v>76024</v>
      </c>
      <c r="T2" s="43" t="s">
        <v>62</v>
      </c>
      <c r="U2" s="106">
        <v>79033</v>
      </c>
      <c r="V2" s="54" t="s">
        <v>71</v>
      </c>
      <c r="W2" s="55">
        <v>6.2E-2</v>
      </c>
      <c r="X2" t="s">
        <v>1059</v>
      </c>
      <c r="Y2" t="s">
        <v>1060</v>
      </c>
    </row>
    <row r="3" spans="1:25" ht="15.75" x14ac:dyDescent="0.25">
      <c r="A3" s="43">
        <v>51003</v>
      </c>
      <c r="B3" s="43">
        <v>51004</v>
      </c>
      <c r="C3" s="43">
        <v>51003</v>
      </c>
      <c r="D3" s="43">
        <v>52002</v>
      </c>
      <c r="E3" s="43">
        <v>61116</v>
      </c>
      <c r="F3" s="43">
        <v>51033</v>
      </c>
      <c r="G3" s="152">
        <v>51003</v>
      </c>
      <c r="H3" s="152">
        <v>51107</v>
      </c>
      <c r="I3" s="105" t="s">
        <v>125</v>
      </c>
      <c r="J3" s="43" t="s">
        <v>101</v>
      </c>
      <c r="K3" s="43" t="s">
        <v>101</v>
      </c>
      <c r="L3" s="43" t="s">
        <v>130</v>
      </c>
      <c r="M3" s="43">
        <v>73014</v>
      </c>
      <c r="N3" s="43">
        <v>51107</v>
      </c>
      <c r="O3" s="43">
        <v>51142</v>
      </c>
      <c r="P3" s="43">
        <v>55132</v>
      </c>
      <c r="Q3" s="43">
        <v>79095</v>
      </c>
      <c r="R3" s="43">
        <v>62039</v>
      </c>
      <c r="T3" s="43" t="s">
        <v>63</v>
      </c>
      <c r="U3" s="106">
        <v>79034</v>
      </c>
      <c r="V3" s="54" t="s">
        <v>72</v>
      </c>
      <c r="W3" s="55">
        <v>0.125</v>
      </c>
      <c r="X3" t="s">
        <v>1061</v>
      </c>
      <c r="Y3" t="s">
        <v>1062</v>
      </c>
    </row>
    <row r="4" spans="1:25" ht="15.75" x14ac:dyDescent="0.25">
      <c r="A4" s="43">
        <v>51004</v>
      </c>
      <c r="B4" s="43">
        <v>51009</v>
      </c>
      <c r="C4" s="43">
        <v>51004</v>
      </c>
      <c r="D4" s="43">
        <v>52003</v>
      </c>
      <c r="E4" s="43">
        <v>61117</v>
      </c>
      <c r="F4" s="43">
        <v>61219</v>
      </c>
      <c r="G4" s="152">
        <v>51004</v>
      </c>
      <c r="H4" s="152">
        <v>51109</v>
      </c>
      <c r="I4" s="105" t="s">
        <v>67</v>
      </c>
      <c r="J4" s="43" t="s">
        <v>136</v>
      </c>
      <c r="K4" s="43" t="s">
        <v>55</v>
      </c>
      <c r="L4" s="43" t="s">
        <v>119</v>
      </c>
      <c r="M4" s="43">
        <v>73015</v>
      </c>
      <c r="N4" s="43">
        <v>51109</v>
      </c>
      <c r="O4" s="43">
        <v>61546</v>
      </c>
      <c r="R4" s="43">
        <v>62040</v>
      </c>
      <c r="T4" s="43" t="s">
        <v>64</v>
      </c>
      <c r="U4" s="106">
        <v>79035</v>
      </c>
      <c r="V4" s="54" t="s">
        <v>73</v>
      </c>
      <c r="W4" s="55">
        <v>0.187</v>
      </c>
      <c r="X4" t="s">
        <v>1063</v>
      </c>
      <c r="Y4" t="s">
        <v>1064</v>
      </c>
    </row>
    <row r="5" spans="1:25" ht="15.75" x14ac:dyDescent="0.25">
      <c r="A5" s="43">
        <v>51007</v>
      </c>
      <c r="B5" s="43">
        <v>51031</v>
      </c>
      <c r="C5" s="43">
        <v>51014</v>
      </c>
      <c r="D5" s="43">
        <v>52004</v>
      </c>
      <c r="E5" s="183">
        <v>61124</v>
      </c>
      <c r="F5" s="43">
        <v>61234</v>
      </c>
      <c r="G5" s="152">
        <v>51007</v>
      </c>
      <c r="H5" s="152">
        <v>51113</v>
      </c>
      <c r="I5" s="105" t="s">
        <v>100</v>
      </c>
      <c r="J5" s="43" t="s">
        <v>139</v>
      </c>
      <c r="K5" s="43" t="s">
        <v>54</v>
      </c>
      <c r="L5" s="43" t="s">
        <v>116</v>
      </c>
      <c r="M5" s="43">
        <v>73015</v>
      </c>
      <c r="N5" s="43">
        <v>51113</v>
      </c>
      <c r="R5" s="43">
        <v>73030</v>
      </c>
      <c r="T5" s="43" t="s">
        <v>65</v>
      </c>
      <c r="U5" s="106">
        <v>79038</v>
      </c>
      <c r="V5" s="54" t="s">
        <v>74</v>
      </c>
      <c r="W5" s="55">
        <v>0.25</v>
      </c>
      <c r="X5" t="s">
        <v>1065</v>
      </c>
      <c r="Y5" t="s">
        <v>1066</v>
      </c>
    </row>
    <row r="6" spans="1:25" ht="15.75" x14ac:dyDescent="0.25">
      <c r="A6" s="43">
        <v>51008</v>
      </c>
      <c r="B6" s="43">
        <v>51037</v>
      </c>
      <c r="C6" s="43">
        <v>51015</v>
      </c>
      <c r="D6" s="43">
        <v>52005</v>
      </c>
      <c r="E6" s="43">
        <v>61130</v>
      </c>
      <c r="F6" s="43">
        <v>61515</v>
      </c>
      <c r="G6" s="152">
        <v>51008</v>
      </c>
      <c r="H6" s="152">
        <v>51115</v>
      </c>
      <c r="I6" s="105" t="s">
        <v>69</v>
      </c>
      <c r="J6" s="43" t="s">
        <v>66</v>
      </c>
      <c r="K6" s="43" t="s">
        <v>53</v>
      </c>
      <c r="L6" s="43" t="s">
        <v>117</v>
      </c>
      <c r="M6" s="43">
        <v>73016</v>
      </c>
      <c r="N6" s="43">
        <v>51115</v>
      </c>
      <c r="R6" s="43">
        <v>73033</v>
      </c>
      <c r="T6" s="43"/>
      <c r="U6" s="106">
        <v>79039</v>
      </c>
      <c r="V6" s="54" t="s">
        <v>75</v>
      </c>
      <c r="W6" s="55">
        <v>0.312</v>
      </c>
      <c r="X6" t="s">
        <v>1067</v>
      </c>
      <c r="Y6" t="s">
        <v>1068</v>
      </c>
    </row>
    <row r="7" spans="1:25" ht="15.75" x14ac:dyDescent="0.25">
      <c r="A7" s="43">
        <v>51011</v>
      </c>
      <c r="B7" s="43">
        <v>51038</v>
      </c>
      <c r="C7" s="43">
        <v>51018</v>
      </c>
      <c r="D7" s="43">
        <v>52008</v>
      </c>
      <c r="E7" s="183">
        <v>61211</v>
      </c>
      <c r="F7" s="43">
        <v>63095</v>
      </c>
      <c r="G7" s="152">
        <v>51009</v>
      </c>
      <c r="H7" s="152">
        <v>51116</v>
      </c>
      <c r="I7" s="105" t="s">
        <v>41</v>
      </c>
      <c r="J7" s="43" t="s">
        <v>143</v>
      </c>
      <c r="K7" s="43" t="s">
        <v>113</v>
      </c>
      <c r="L7" s="43" t="s">
        <v>97</v>
      </c>
      <c r="M7" s="43">
        <v>73019</v>
      </c>
      <c r="N7" s="43">
        <v>51116</v>
      </c>
      <c r="R7" s="43">
        <v>73034</v>
      </c>
      <c r="T7" s="43"/>
      <c r="V7" s="54" t="s">
        <v>76</v>
      </c>
      <c r="W7" s="55">
        <v>0.375</v>
      </c>
      <c r="Y7" t="s">
        <v>25</v>
      </c>
    </row>
    <row r="8" spans="1:25" ht="15.75" x14ac:dyDescent="0.25">
      <c r="A8" s="43">
        <v>51013</v>
      </c>
      <c r="B8" s="43">
        <v>51039</v>
      </c>
      <c r="C8" s="43">
        <v>51038</v>
      </c>
      <c r="D8" s="183">
        <v>52009</v>
      </c>
      <c r="E8" s="43">
        <v>61216</v>
      </c>
      <c r="F8" s="43"/>
      <c r="G8" s="152">
        <v>51011</v>
      </c>
      <c r="H8" s="152">
        <v>51117</v>
      </c>
      <c r="I8" s="105" t="s">
        <v>68</v>
      </c>
      <c r="J8" s="43" t="s">
        <v>70</v>
      </c>
      <c r="K8" s="43" t="s">
        <v>136</v>
      </c>
      <c r="L8" s="43" t="s">
        <v>131</v>
      </c>
      <c r="M8" s="43"/>
      <c r="N8" s="43">
        <v>51117</v>
      </c>
      <c r="R8" s="43">
        <v>73035</v>
      </c>
      <c r="T8" s="43"/>
      <c r="V8" s="54" t="s">
        <v>77</v>
      </c>
      <c r="W8" s="55">
        <v>0.437</v>
      </c>
      <c r="Y8" t="s">
        <v>1067</v>
      </c>
    </row>
    <row r="9" spans="1:25" ht="15.75" x14ac:dyDescent="0.25">
      <c r="A9" s="43">
        <v>51014</v>
      </c>
      <c r="B9" s="43">
        <v>51040</v>
      </c>
      <c r="C9" s="43">
        <v>51050</v>
      </c>
      <c r="D9" s="43">
        <v>52010</v>
      </c>
      <c r="E9" s="43">
        <v>61217</v>
      </c>
      <c r="F9" s="43"/>
      <c r="G9" s="152">
        <v>51013</v>
      </c>
      <c r="H9" s="152">
        <v>51118</v>
      </c>
      <c r="I9" s="105" t="s">
        <v>43</v>
      </c>
      <c r="J9" s="43" t="s">
        <v>95</v>
      </c>
      <c r="K9" s="43" t="s">
        <v>126</v>
      </c>
      <c r="L9" s="43" t="s">
        <v>128</v>
      </c>
      <c r="M9" s="43"/>
      <c r="N9" s="43">
        <v>51118</v>
      </c>
      <c r="R9" s="43">
        <v>73036</v>
      </c>
      <c r="T9" s="43"/>
      <c r="V9" s="54" t="s">
        <v>78</v>
      </c>
      <c r="W9" s="55">
        <v>0.5</v>
      </c>
    </row>
    <row r="10" spans="1:25" ht="15.75" x14ac:dyDescent="0.25">
      <c r="A10" s="43">
        <v>51018</v>
      </c>
      <c r="B10" s="43">
        <v>51042</v>
      </c>
      <c r="C10" s="43">
        <v>51052</v>
      </c>
      <c r="D10" s="43">
        <v>52011</v>
      </c>
      <c r="E10" s="43">
        <v>61218</v>
      </c>
      <c r="F10" s="43"/>
      <c r="G10" s="152">
        <v>51014</v>
      </c>
      <c r="H10" s="152">
        <v>51136</v>
      </c>
      <c r="I10" s="105" t="s">
        <v>42</v>
      </c>
      <c r="J10" s="43" t="s">
        <v>142</v>
      </c>
      <c r="K10" s="43" t="s">
        <v>107</v>
      </c>
      <c r="L10" s="43" t="s">
        <v>127</v>
      </c>
      <c r="M10" s="43"/>
      <c r="N10" s="43">
        <v>51136</v>
      </c>
      <c r="R10" s="43">
        <v>73037</v>
      </c>
      <c r="T10" s="43"/>
      <c r="V10" s="54" t="s">
        <v>79</v>
      </c>
      <c r="W10" s="55">
        <v>0.56200000000000006</v>
      </c>
      <c r="X10" s="43"/>
    </row>
    <row r="11" spans="1:25" ht="15.75" x14ac:dyDescent="0.25">
      <c r="A11" s="43">
        <v>51035</v>
      </c>
      <c r="B11" s="43">
        <v>51046</v>
      </c>
      <c r="C11" s="43">
        <v>51063</v>
      </c>
      <c r="D11" s="43">
        <v>52018</v>
      </c>
      <c r="E11" s="43">
        <v>61221</v>
      </c>
      <c r="F11" s="43"/>
      <c r="G11" s="152">
        <v>51015</v>
      </c>
      <c r="H11" s="152">
        <v>51141</v>
      </c>
      <c r="I11" s="43"/>
      <c r="J11" s="43" t="s">
        <v>60</v>
      </c>
      <c r="K11" s="43" t="s">
        <v>44</v>
      </c>
      <c r="L11" s="43" t="s">
        <v>129</v>
      </c>
      <c r="M11" s="43"/>
      <c r="N11" s="43">
        <v>51143</v>
      </c>
      <c r="R11" s="43">
        <v>73039</v>
      </c>
      <c r="T11" s="43"/>
      <c r="V11" s="54" t="s">
        <v>80</v>
      </c>
      <c r="W11" s="55">
        <v>0.625</v>
      </c>
      <c r="X11" s="43"/>
    </row>
    <row r="12" spans="1:25" ht="15.75" x14ac:dyDescent="0.25">
      <c r="A12" s="43">
        <v>51037</v>
      </c>
      <c r="B12" s="43">
        <v>51047</v>
      </c>
      <c r="C12" s="43">
        <v>51068</v>
      </c>
      <c r="D12" s="43">
        <v>52019</v>
      </c>
      <c r="E12" s="183">
        <v>61225</v>
      </c>
      <c r="F12" s="43"/>
      <c r="G12" s="152">
        <v>51018</v>
      </c>
      <c r="H12" s="152">
        <v>51142</v>
      </c>
      <c r="I12" s="43"/>
      <c r="J12" s="43"/>
      <c r="K12" s="43" t="s">
        <v>103</v>
      </c>
      <c r="L12" s="43" t="s">
        <v>120</v>
      </c>
      <c r="M12" s="43"/>
      <c r="N12" s="43">
        <v>51145</v>
      </c>
      <c r="R12" s="43">
        <v>73041</v>
      </c>
      <c r="T12" s="43"/>
      <c r="V12" s="54" t="s">
        <v>81</v>
      </c>
      <c r="W12" s="55">
        <v>0.68700000000000006</v>
      </c>
      <c r="X12" s="43"/>
    </row>
    <row r="13" spans="1:25" ht="15.75" x14ac:dyDescent="0.25">
      <c r="A13" s="43">
        <v>51038</v>
      </c>
      <c r="B13" s="43">
        <v>51063</v>
      </c>
      <c r="C13" s="43">
        <v>51069</v>
      </c>
      <c r="D13" s="43">
        <v>52023</v>
      </c>
      <c r="E13" s="43">
        <v>61227</v>
      </c>
      <c r="F13" s="43"/>
      <c r="G13" s="152">
        <v>51031</v>
      </c>
      <c r="H13" s="152">
        <v>51143</v>
      </c>
      <c r="I13" s="43"/>
      <c r="J13" s="43"/>
      <c r="K13" s="43" t="s">
        <v>104</v>
      </c>
      <c r="L13" s="43" t="s">
        <v>98</v>
      </c>
      <c r="M13" s="43"/>
      <c r="N13" s="43">
        <v>52106</v>
      </c>
      <c r="R13" s="43">
        <v>73045</v>
      </c>
      <c r="T13" s="43"/>
      <c r="V13" s="54" t="s">
        <v>82</v>
      </c>
      <c r="W13" s="55">
        <v>0.75</v>
      </c>
      <c r="X13" s="43"/>
    </row>
    <row r="14" spans="1:25" ht="15.75" x14ac:dyDescent="0.25">
      <c r="A14" s="43">
        <v>51039</v>
      </c>
      <c r="B14" s="43">
        <v>51068</v>
      </c>
      <c r="C14" s="43">
        <v>55021</v>
      </c>
      <c r="D14" s="43">
        <v>52024</v>
      </c>
      <c r="E14" s="43">
        <v>61228</v>
      </c>
      <c r="F14" s="43"/>
      <c r="G14" s="152">
        <v>51032</v>
      </c>
      <c r="H14" s="152">
        <v>51145</v>
      </c>
      <c r="I14" s="255" t="s">
        <v>140</v>
      </c>
      <c r="J14" s="43"/>
      <c r="K14" s="43" t="s">
        <v>102</v>
      </c>
      <c r="L14" s="43" t="s">
        <v>114</v>
      </c>
      <c r="M14" s="43"/>
      <c r="N14" s="43">
        <v>52108</v>
      </c>
      <c r="R14" s="43">
        <v>73046</v>
      </c>
      <c r="T14" s="43"/>
      <c r="V14" s="54" t="s">
        <v>83</v>
      </c>
      <c r="W14" s="55">
        <v>0.81200000000000006</v>
      </c>
      <c r="X14" s="43"/>
    </row>
    <row r="15" spans="1:25" ht="15.75" x14ac:dyDescent="0.25">
      <c r="A15" s="43">
        <v>51040</v>
      </c>
      <c r="B15" s="43">
        <v>53003</v>
      </c>
      <c r="C15" s="43">
        <v>55022</v>
      </c>
      <c r="D15" s="43">
        <v>52063</v>
      </c>
      <c r="E15" s="43">
        <v>61229</v>
      </c>
      <c r="F15" s="43"/>
      <c r="G15" s="152">
        <v>51033</v>
      </c>
      <c r="H15" s="152">
        <v>52106</v>
      </c>
      <c r="I15" s="255"/>
      <c r="J15" s="43"/>
      <c r="K15" s="43" t="s">
        <v>56</v>
      </c>
      <c r="L15" s="43" t="s">
        <v>115</v>
      </c>
      <c r="M15" s="43"/>
      <c r="N15" s="183">
        <v>52110</v>
      </c>
      <c r="R15" s="43">
        <v>73049</v>
      </c>
      <c r="T15" s="43"/>
      <c r="V15" s="54" t="s">
        <v>84</v>
      </c>
      <c r="W15" s="55">
        <v>0.875</v>
      </c>
      <c r="X15" s="43"/>
    </row>
    <row r="16" spans="1:25" ht="15.75" x14ac:dyDescent="0.25">
      <c r="A16" s="183">
        <v>51041</v>
      </c>
      <c r="B16" s="43">
        <v>53006</v>
      </c>
      <c r="C16" s="43"/>
      <c r="D16" s="43">
        <v>52064</v>
      </c>
      <c r="E16" s="183">
        <v>61233</v>
      </c>
      <c r="F16" s="43"/>
      <c r="G16" s="152">
        <v>51035</v>
      </c>
      <c r="H16" s="152">
        <v>52108</v>
      </c>
      <c r="I16" s="255"/>
      <c r="J16" s="43"/>
      <c r="K16" s="43" t="s">
        <v>105</v>
      </c>
      <c r="L16" s="43" t="s">
        <v>96</v>
      </c>
      <c r="M16" s="43"/>
      <c r="N16" s="43">
        <v>52111</v>
      </c>
      <c r="T16" s="43"/>
      <c r="V16" s="54" t="s">
        <v>85</v>
      </c>
      <c r="W16" s="55">
        <v>0.93700000000000006</v>
      </c>
      <c r="X16" s="43"/>
    </row>
    <row r="17" spans="1:24" ht="15.75" x14ac:dyDescent="0.25">
      <c r="A17" s="43">
        <v>51042</v>
      </c>
      <c r="B17" s="43">
        <v>53009</v>
      </c>
      <c r="C17" s="43"/>
      <c r="D17" s="183">
        <v>52072</v>
      </c>
      <c r="E17" s="43">
        <v>61234</v>
      </c>
      <c r="F17" s="43"/>
      <c r="G17" s="152">
        <v>51037</v>
      </c>
      <c r="H17" s="183">
        <v>52110</v>
      </c>
      <c r="I17" s="255"/>
      <c r="J17" s="43"/>
      <c r="K17" s="43" t="s">
        <v>141</v>
      </c>
      <c r="L17" s="43" t="s">
        <v>134</v>
      </c>
      <c r="M17" s="43"/>
      <c r="N17" s="43">
        <v>52113</v>
      </c>
      <c r="T17" s="43"/>
      <c r="V17" s="54" t="s">
        <v>86</v>
      </c>
      <c r="W17" s="55">
        <v>1</v>
      </c>
      <c r="X17" s="43"/>
    </row>
    <row r="18" spans="1:24" x14ac:dyDescent="0.25">
      <c r="A18" s="183">
        <v>51056</v>
      </c>
      <c r="B18" s="43"/>
      <c r="C18" s="43"/>
      <c r="D18" s="43">
        <v>52076</v>
      </c>
      <c r="E18" s="43">
        <v>62017</v>
      </c>
      <c r="F18" s="43"/>
      <c r="G18" s="152">
        <v>51038</v>
      </c>
      <c r="H18" s="152">
        <v>52111</v>
      </c>
      <c r="I18" s="43"/>
      <c r="J18" s="43"/>
      <c r="K18" s="43" t="s">
        <v>48</v>
      </c>
      <c r="L18" s="43" t="s">
        <v>132</v>
      </c>
      <c r="M18" s="43"/>
      <c r="N18" s="43">
        <v>52114</v>
      </c>
      <c r="T18" s="43"/>
      <c r="V18" s="43"/>
      <c r="W18" s="43"/>
      <c r="X18" s="43"/>
    </row>
    <row r="19" spans="1:24" x14ac:dyDescent="0.25">
      <c r="A19" s="183">
        <v>51057</v>
      </c>
      <c r="B19" s="43"/>
      <c r="C19" s="43"/>
      <c r="D19" s="43">
        <v>52077</v>
      </c>
      <c r="E19" s="183">
        <v>63026</v>
      </c>
      <c r="F19" s="43"/>
      <c r="G19" s="152">
        <v>51039</v>
      </c>
      <c r="H19" s="152">
        <v>52113</v>
      </c>
      <c r="I19" s="43"/>
      <c r="J19" s="43"/>
      <c r="K19" s="43" t="s">
        <v>50</v>
      </c>
      <c r="L19" s="43" t="s">
        <v>135</v>
      </c>
      <c r="M19" s="43"/>
      <c r="N19" s="43">
        <v>52119</v>
      </c>
      <c r="T19" s="43"/>
      <c r="V19" s="43"/>
      <c r="W19" s="43"/>
      <c r="X19" s="43"/>
    </row>
    <row r="20" spans="1:24" x14ac:dyDescent="0.25">
      <c r="A20" s="43">
        <v>51059</v>
      </c>
      <c r="B20" s="43"/>
      <c r="C20" s="43"/>
      <c r="D20" s="43"/>
      <c r="E20" s="43">
        <v>63053</v>
      </c>
      <c r="F20" s="43"/>
      <c r="G20" s="152">
        <v>51040</v>
      </c>
      <c r="H20" s="152">
        <v>52114</v>
      </c>
      <c r="I20" s="43"/>
      <c r="J20" s="43"/>
      <c r="K20" s="43" t="s">
        <v>49</v>
      </c>
      <c r="L20" s="43" t="s">
        <v>133</v>
      </c>
      <c r="M20" s="43"/>
      <c r="N20" s="43">
        <v>52135</v>
      </c>
      <c r="T20" s="43"/>
      <c r="V20" s="43"/>
      <c r="W20" s="43"/>
      <c r="X20" s="43"/>
    </row>
    <row r="21" spans="1:24" x14ac:dyDescent="0.25">
      <c r="A21" s="43">
        <v>51063</v>
      </c>
      <c r="B21" s="43"/>
      <c r="C21" s="43"/>
      <c r="D21" s="43"/>
      <c r="E21" s="43">
        <v>63056</v>
      </c>
      <c r="F21" s="43"/>
      <c r="G21" s="183">
        <v>51041</v>
      </c>
      <c r="H21" s="152">
        <v>52119</v>
      </c>
      <c r="I21" s="43"/>
      <c r="J21" s="43"/>
      <c r="K21" s="43" t="s">
        <v>70</v>
      </c>
      <c r="L21" s="43"/>
      <c r="M21" s="43"/>
      <c r="N21" s="43">
        <v>52137</v>
      </c>
      <c r="T21" s="43"/>
      <c r="V21" s="43"/>
      <c r="W21" s="43"/>
      <c r="X21" s="43"/>
    </row>
    <row r="22" spans="1:24" x14ac:dyDescent="0.25">
      <c r="A22" s="183">
        <v>51072</v>
      </c>
      <c r="B22" s="43"/>
      <c r="C22" s="43"/>
      <c r="D22" s="43"/>
      <c r="E22" s="43">
        <v>63059</v>
      </c>
      <c r="F22" s="43"/>
      <c r="G22" s="152">
        <v>51042</v>
      </c>
      <c r="H22" s="152">
        <v>52135</v>
      </c>
      <c r="I22" s="43"/>
      <c r="J22" s="43"/>
      <c r="K22" s="43" t="s">
        <v>10</v>
      </c>
      <c r="L22" s="43"/>
      <c r="M22" s="43"/>
      <c r="N22" s="43">
        <v>52153</v>
      </c>
      <c r="T22" s="43"/>
      <c r="V22" s="43"/>
      <c r="W22" s="43"/>
      <c r="X22" s="43"/>
    </row>
    <row r="23" spans="1:24" x14ac:dyDescent="0.25">
      <c r="A23" s="43">
        <v>51074</v>
      </c>
      <c r="B23" s="43"/>
      <c r="C23" s="43"/>
      <c r="D23" s="43"/>
      <c r="E23" s="43">
        <v>63060</v>
      </c>
      <c r="F23" s="43"/>
      <c r="G23" s="152">
        <v>51046</v>
      </c>
      <c r="H23" s="152">
        <v>52137</v>
      </c>
      <c r="J23" s="43"/>
      <c r="K23" s="43" t="s">
        <v>108</v>
      </c>
      <c r="L23" s="43"/>
      <c r="M23" s="43"/>
      <c r="N23" s="43">
        <v>55102</v>
      </c>
      <c r="T23" s="43"/>
      <c r="V23" s="43"/>
      <c r="W23" s="43"/>
      <c r="X23" s="43"/>
    </row>
    <row r="24" spans="1:24" x14ac:dyDescent="0.25">
      <c r="A24" s="183">
        <v>52009</v>
      </c>
      <c r="B24" s="43"/>
      <c r="C24" s="43"/>
      <c r="D24" s="43"/>
      <c r="E24" s="43">
        <v>63062</v>
      </c>
      <c r="F24" s="43"/>
      <c r="G24" s="152">
        <v>51047</v>
      </c>
      <c r="H24" s="152">
        <v>52153</v>
      </c>
      <c r="J24" s="43"/>
      <c r="K24" s="43" t="s">
        <v>99</v>
      </c>
      <c r="L24" s="43"/>
      <c r="M24" s="43"/>
      <c r="N24" s="43">
        <v>55104</v>
      </c>
      <c r="T24" s="43"/>
      <c r="V24" s="43"/>
      <c r="W24" s="43"/>
      <c r="X24" s="43"/>
    </row>
    <row r="25" spans="1:24" x14ac:dyDescent="0.25">
      <c r="A25" s="183">
        <v>52072</v>
      </c>
      <c r="B25" s="43"/>
      <c r="C25" s="43"/>
      <c r="D25" s="43"/>
      <c r="E25" s="43">
        <v>63069</v>
      </c>
      <c r="F25" s="43"/>
      <c r="G25" s="152">
        <v>51050</v>
      </c>
      <c r="H25" s="152">
        <v>55102</v>
      </c>
      <c r="J25" s="43"/>
      <c r="K25" s="43" t="s">
        <v>110</v>
      </c>
      <c r="L25" s="43"/>
      <c r="M25" s="43"/>
      <c r="N25" s="43">
        <v>55112</v>
      </c>
      <c r="T25" s="43"/>
      <c r="V25" s="43"/>
      <c r="W25" s="43"/>
      <c r="X25" s="43"/>
    </row>
    <row r="26" spans="1:24" x14ac:dyDescent="0.25">
      <c r="A26" s="43">
        <v>52076</v>
      </c>
      <c r="B26" s="43"/>
      <c r="C26" s="43"/>
      <c r="D26" s="43"/>
      <c r="E26" s="183">
        <v>63071</v>
      </c>
      <c r="F26" s="43"/>
      <c r="G26" s="152">
        <v>51052</v>
      </c>
      <c r="H26" s="152">
        <v>55104</v>
      </c>
      <c r="J26" s="43"/>
      <c r="K26" s="43" t="s">
        <v>137</v>
      </c>
      <c r="L26" s="43"/>
      <c r="M26" s="43"/>
      <c r="N26" s="183">
        <v>61570</v>
      </c>
      <c r="T26" s="43"/>
      <c r="V26" s="43"/>
      <c r="W26" s="43"/>
      <c r="X26" s="43"/>
    </row>
    <row r="27" spans="1:24" x14ac:dyDescent="0.25">
      <c r="A27" s="43">
        <v>52077</v>
      </c>
      <c r="B27" s="43"/>
      <c r="C27" s="43"/>
      <c r="D27" s="43"/>
      <c r="E27" s="183">
        <v>63073</v>
      </c>
      <c r="F27" s="43"/>
      <c r="G27" s="183">
        <v>51056</v>
      </c>
      <c r="H27" s="152">
        <v>55112</v>
      </c>
      <c r="J27" s="43"/>
      <c r="K27" s="43" t="s">
        <v>109</v>
      </c>
      <c r="L27" s="43"/>
      <c r="M27" s="43"/>
      <c r="N27" s="43">
        <v>79050</v>
      </c>
      <c r="T27" s="43"/>
      <c r="V27" s="43"/>
      <c r="W27" s="43"/>
      <c r="X27" s="43"/>
    </row>
    <row r="28" spans="1:24" x14ac:dyDescent="0.25">
      <c r="A28" s="43">
        <v>53006</v>
      </c>
      <c r="B28" s="43"/>
      <c r="C28" s="43"/>
      <c r="D28" s="43"/>
      <c r="E28" s="43">
        <v>63074</v>
      </c>
      <c r="F28" s="43"/>
      <c r="G28" s="183">
        <v>51057</v>
      </c>
      <c r="H28" s="152">
        <v>61237</v>
      </c>
      <c r="J28" s="43"/>
      <c r="K28" s="43" t="s">
        <v>138</v>
      </c>
      <c r="L28" s="43"/>
      <c r="M28" s="43"/>
      <c r="N28" s="43">
        <v>79051</v>
      </c>
      <c r="T28" s="43"/>
      <c r="V28" s="43"/>
      <c r="W28" s="43"/>
      <c r="X28" s="43"/>
    </row>
    <row r="29" spans="1:24" x14ac:dyDescent="0.25">
      <c r="B29" s="43"/>
      <c r="C29" s="43"/>
      <c r="D29" s="43"/>
      <c r="E29" s="43">
        <v>63083</v>
      </c>
      <c r="F29" s="43"/>
      <c r="G29" s="152">
        <v>51059</v>
      </c>
      <c r="H29" s="152">
        <v>61515</v>
      </c>
      <c r="J29" s="43"/>
      <c r="K29" s="43" t="s">
        <v>106</v>
      </c>
      <c r="L29" s="43"/>
      <c r="M29" s="43"/>
      <c r="T29" s="43"/>
      <c r="V29" s="43"/>
      <c r="W29" s="43"/>
      <c r="X29" s="43"/>
    </row>
    <row r="30" spans="1:24" x14ac:dyDescent="0.25">
      <c r="B30" s="43"/>
      <c r="C30" s="43"/>
      <c r="D30" s="43"/>
      <c r="E30" s="43">
        <v>63085</v>
      </c>
      <c r="F30" s="43"/>
      <c r="G30" s="152">
        <v>51063</v>
      </c>
      <c r="H30" s="183">
        <v>61570</v>
      </c>
      <c r="J30" s="43"/>
      <c r="K30" s="43" t="s">
        <v>111</v>
      </c>
      <c r="L30" s="43"/>
      <c r="M30" s="43"/>
      <c r="T30" s="43"/>
      <c r="V30" s="43"/>
      <c r="W30" s="43"/>
      <c r="X30" s="43"/>
    </row>
    <row r="31" spans="1:24" x14ac:dyDescent="0.25">
      <c r="B31" s="43"/>
      <c r="C31" s="43"/>
      <c r="D31" s="43"/>
      <c r="E31" s="43">
        <v>63087</v>
      </c>
      <c r="F31" s="43"/>
      <c r="G31" s="152">
        <v>51068</v>
      </c>
      <c r="H31" s="152">
        <v>62039</v>
      </c>
      <c r="J31" s="43"/>
      <c r="K31" s="43" t="s">
        <v>51</v>
      </c>
      <c r="L31" s="43"/>
      <c r="M31" s="43"/>
      <c r="T31" s="43"/>
      <c r="V31" s="43"/>
      <c r="W31" s="43"/>
      <c r="X31" s="43"/>
    </row>
    <row r="32" spans="1:24" x14ac:dyDescent="0.25">
      <c r="B32" s="43"/>
      <c r="C32" s="43"/>
      <c r="D32" s="43"/>
      <c r="E32" s="43">
        <v>63090</v>
      </c>
      <c r="F32" s="43"/>
      <c r="G32" s="152">
        <v>51069</v>
      </c>
      <c r="H32" s="152">
        <v>62040</v>
      </c>
      <c r="J32" s="43"/>
      <c r="K32" s="43"/>
      <c r="L32" s="43"/>
      <c r="M32" s="43"/>
      <c r="T32" s="43"/>
      <c r="V32" s="43"/>
      <c r="W32" s="43"/>
      <c r="X32" s="43"/>
    </row>
    <row r="33" spans="2:24" x14ac:dyDescent="0.25">
      <c r="B33" s="43"/>
      <c r="C33" s="43"/>
      <c r="D33" s="43"/>
      <c r="E33" s="43">
        <v>63091</v>
      </c>
      <c r="F33" s="43"/>
      <c r="G33" s="183">
        <v>51072</v>
      </c>
      <c r="H33" s="152">
        <v>73003</v>
      </c>
      <c r="J33" s="43"/>
      <c r="K33" s="43"/>
      <c r="L33" s="43"/>
      <c r="M33" s="43"/>
      <c r="T33" s="43"/>
      <c r="V33" s="43"/>
      <c r="W33" s="43"/>
      <c r="X33" s="43"/>
    </row>
    <row r="34" spans="2:24" x14ac:dyDescent="0.25">
      <c r="B34" s="43"/>
      <c r="C34" s="43"/>
      <c r="D34" s="43"/>
      <c r="E34" s="43">
        <v>63094</v>
      </c>
      <c r="F34" s="43"/>
      <c r="G34" s="152">
        <v>51074</v>
      </c>
      <c r="H34" s="152">
        <v>73014</v>
      </c>
      <c r="J34" s="43"/>
      <c r="K34" s="43"/>
      <c r="L34" s="43"/>
      <c r="M34" s="43"/>
      <c r="T34" s="43"/>
      <c r="V34" s="43"/>
      <c r="W34" s="43"/>
      <c r="X34" s="43"/>
    </row>
    <row r="35" spans="2:24" x14ac:dyDescent="0.25">
      <c r="B35" s="43"/>
      <c r="C35" s="43"/>
      <c r="D35" s="43"/>
      <c r="E35" s="43">
        <v>63097</v>
      </c>
      <c r="F35" s="43"/>
      <c r="G35" s="152">
        <v>52001</v>
      </c>
      <c r="H35" s="152">
        <v>73015</v>
      </c>
      <c r="J35" s="43"/>
      <c r="K35" s="43"/>
      <c r="L35" s="43"/>
      <c r="M35" s="43"/>
      <c r="T35" s="43"/>
      <c r="V35" s="43"/>
      <c r="W35" s="43"/>
      <c r="X35" s="43"/>
    </row>
    <row r="36" spans="2:24" x14ac:dyDescent="0.25">
      <c r="B36" s="43"/>
      <c r="C36" s="43"/>
      <c r="D36" s="43"/>
      <c r="E36" s="43">
        <v>63098</v>
      </c>
      <c r="F36" s="43"/>
      <c r="G36" s="152">
        <v>52002</v>
      </c>
      <c r="H36" s="152">
        <v>73016</v>
      </c>
      <c r="J36" s="43"/>
      <c r="K36" s="43"/>
      <c r="L36" s="43"/>
      <c r="M36" s="43"/>
      <c r="T36" s="43"/>
      <c r="V36" s="43"/>
      <c r="W36" s="43"/>
      <c r="X36" s="43"/>
    </row>
    <row r="37" spans="2:24" x14ac:dyDescent="0.25">
      <c r="B37" s="43"/>
      <c r="C37" s="43"/>
      <c r="D37" s="43"/>
      <c r="E37" s="43">
        <v>64029</v>
      </c>
      <c r="F37" s="43"/>
      <c r="G37" s="152">
        <v>52003</v>
      </c>
      <c r="H37" s="152">
        <v>73019</v>
      </c>
      <c r="J37" s="43"/>
      <c r="K37" s="43"/>
      <c r="L37" s="43"/>
    </row>
    <row r="38" spans="2:24" x14ac:dyDescent="0.25">
      <c r="B38" s="43"/>
      <c r="C38" s="43"/>
      <c r="E38" s="43"/>
      <c r="F38" s="43"/>
      <c r="G38" s="152">
        <v>52004</v>
      </c>
      <c r="H38" s="152">
        <v>73030</v>
      </c>
      <c r="J38" s="43"/>
      <c r="K38" s="43"/>
      <c r="L38" s="43"/>
    </row>
    <row r="39" spans="2:24" x14ac:dyDescent="0.25">
      <c r="B39" s="43"/>
      <c r="E39" s="43"/>
      <c r="G39" s="152">
        <v>52005</v>
      </c>
      <c r="H39" s="152">
        <v>73033</v>
      </c>
      <c r="K39" s="43"/>
      <c r="L39" s="43"/>
    </row>
    <row r="40" spans="2:24" x14ac:dyDescent="0.25">
      <c r="B40" s="43"/>
      <c r="E40" s="43"/>
      <c r="G40" s="152">
        <v>52008</v>
      </c>
      <c r="H40" s="152">
        <v>73034</v>
      </c>
      <c r="K40" s="43"/>
      <c r="L40" s="43"/>
    </row>
    <row r="41" spans="2:24" x14ac:dyDescent="0.25">
      <c r="B41" s="43"/>
      <c r="E41" s="43"/>
      <c r="G41" s="183">
        <v>52009</v>
      </c>
      <c r="H41" s="152">
        <v>73035</v>
      </c>
      <c r="K41" s="43"/>
      <c r="L41" s="43"/>
    </row>
    <row r="42" spans="2:24" x14ac:dyDescent="0.25">
      <c r="B42" s="43"/>
      <c r="E42" s="43"/>
      <c r="G42" s="152">
        <v>52010</v>
      </c>
      <c r="H42" s="152">
        <v>73036</v>
      </c>
      <c r="K42" s="43"/>
      <c r="L42" s="43"/>
    </row>
    <row r="43" spans="2:24" x14ac:dyDescent="0.25">
      <c r="B43" s="43"/>
      <c r="E43" s="43"/>
      <c r="G43" s="152">
        <v>52011</v>
      </c>
      <c r="H43" s="152">
        <v>73037</v>
      </c>
      <c r="K43" s="43"/>
      <c r="L43" s="43"/>
    </row>
    <row r="44" spans="2:24" x14ac:dyDescent="0.25">
      <c r="E44" s="43"/>
      <c r="G44" s="152">
        <v>52018</v>
      </c>
      <c r="H44" s="152">
        <v>73039</v>
      </c>
      <c r="K44" s="43"/>
      <c r="L44" s="43"/>
    </row>
    <row r="45" spans="2:24" x14ac:dyDescent="0.25">
      <c r="E45" s="43"/>
      <c r="G45" s="152">
        <v>52019</v>
      </c>
      <c r="H45" s="152">
        <v>73041</v>
      </c>
      <c r="L45" s="43"/>
    </row>
    <row r="46" spans="2:24" x14ac:dyDescent="0.25">
      <c r="G46" s="152">
        <v>52023</v>
      </c>
      <c r="H46" s="152">
        <v>73045</v>
      </c>
    </row>
    <row r="47" spans="2:24" x14ac:dyDescent="0.25">
      <c r="G47" s="152">
        <v>52024</v>
      </c>
      <c r="H47" s="152">
        <v>73046</v>
      </c>
    </row>
    <row r="48" spans="2:24" x14ac:dyDescent="0.25">
      <c r="G48" s="152">
        <v>52063</v>
      </c>
      <c r="H48" s="152">
        <v>73049</v>
      </c>
    </row>
    <row r="49" spans="7:8" x14ac:dyDescent="0.25">
      <c r="G49" s="152">
        <v>52064</v>
      </c>
      <c r="H49" s="152">
        <v>76020</v>
      </c>
    </row>
    <row r="50" spans="7:8" x14ac:dyDescent="0.25">
      <c r="G50" s="183">
        <v>52072</v>
      </c>
      <c r="H50" s="152">
        <v>76024</v>
      </c>
    </row>
    <row r="51" spans="7:8" x14ac:dyDescent="0.25">
      <c r="G51" s="152">
        <v>52076</v>
      </c>
      <c r="H51" s="152">
        <v>79033</v>
      </c>
    </row>
    <row r="52" spans="7:8" x14ac:dyDescent="0.25">
      <c r="G52" s="152">
        <v>52077</v>
      </c>
      <c r="H52" s="152">
        <v>79034</v>
      </c>
    </row>
    <row r="53" spans="7:8" x14ac:dyDescent="0.25">
      <c r="G53" s="152">
        <v>53003</v>
      </c>
      <c r="H53" s="152">
        <v>79035</v>
      </c>
    </row>
    <row r="54" spans="7:8" x14ac:dyDescent="0.25">
      <c r="G54" s="152">
        <v>53006</v>
      </c>
      <c r="H54" s="152">
        <v>79038</v>
      </c>
    </row>
    <row r="55" spans="7:8" x14ac:dyDescent="0.25">
      <c r="G55" s="152">
        <v>55021</v>
      </c>
      <c r="H55" s="152">
        <v>79039</v>
      </c>
    </row>
    <row r="56" spans="7:8" x14ac:dyDescent="0.25">
      <c r="G56" s="152">
        <v>55022</v>
      </c>
      <c r="H56" s="152">
        <v>79050</v>
      </c>
    </row>
    <row r="57" spans="7:8" x14ac:dyDescent="0.25">
      <c r="G57" s="152">
        <v>61114</v>
      </c>
      <c r="H57" s="152">
        <v>79051</v>
      </c>
    </row>
    <row r="58" spans="7:8" x14ac:dyDescent="0.25">
      <c r="G58" s="152">
        <v>61116</v>
      </c>
      <c r="H58" s="152">
        <v>79095</v>
      </c>
    </row>
    <row r="59" spans="7:8" x14ac:dyDescent="0.25">
      <c r="G59" s="183">
        <v>61124</v>
      </c>
      <c r="H59" s="152"/>
    </row>
    <row r="60" spans="7:8" x14ac:dyDescent="0.25">
      <c r="G60" s="183">
        <v>61211</v>
      </c>
      <c r="H60" s="152"/>
    </row>
    <row r="61" spans="7:8" x14ac:dyDescent="0.25">
      <c r="G61" s="152">
        <v>61216</v>
      </c>
      <c r="H61" s="152"/>
    </row>
    <row r="62" spans="7:8" x14ac:dyDescent="0.25">
      <c r="G62" s="152">
        <v>61217</v>
      </c>
      <c r="H62" s="152"/>
    </row>
    <row r="63" spans="7:8" x14ac:dyDescent="0.25">
      <c r="G63" s="152">
        <v>61218</v>
      </c>
      <c r="H63" s="152"/>
    </row>
    <row r="64" spans="7:8" x14ac:dyDescent="0.25">
      <c r="G64" s="152">
        <v>61219</v>
      </c>
      <c r="H64" s="152"/>
    </row>
    <row r="65" spans="7:8" x14ac:dyDescent="0.25">
      <c r="G65" s="152">
        <v>61221</v>
      </c>
      <c r="H65" s="152"/>
    </row>
    <row r="66" spans="7:8" x14ac:dyDescent="0.25">
      <c r="G66" s="183">
        <v>61225</v>
      </c>
      <c r="H66" s="152"/>
    </row>
    <row r="67" spans="7:8" x14ac:dyDescent="0.25">
      <c r="G67" s="152">
        <v>61227</v>
      </c>
      <c r="H67" s="152"/>
    </row>
    <row r="68" spans="7:8" x14ac:dyDescent="0.25">
      <c r="G68" s="152">
        <v>61228</v>
      </c>
      <c r="H68" s="152"/>
    </row>
    <row r="69" spans="7:8" x14ac:dyDescent="0.25">
      <c r="G69" s="152">
        <v>61229</v>
      </c>
      <c r="H69" s="152"/>
    </row>
    <row r="70" spans="7:8" x14ac:dyDescent="0.25">
      <c r="G70" s="183">
        <v>61233</v>
      </c>
      <c r="H70" s="152"/>
    </row>
    <row r="71" spans="7:8" x14ac:dyDescent="0.25">
      <c r="G71" s="152">
        <v>61234</v>
      </c>
      <c r="H71" s="152"/>
    </row>
    <row r="72" spans="7:8" x14ac:dyDescent="0.25">
      <c r="G72" s="152">
        <v>61515</v>
      </c>
      <c r="H72" s="152"/>
    </row>
    <row r="73" spans="7:8" x14ac:dyDescent="0.25">
      <c r="G73" s="152">
        <v>62017</v>
      </c>
      <c r="H73" s="152"/>
    </row>
    <row r="74" spans="7:8" x14ac:dyDescent="0.25">
      <c r="G74" s="183">
        <v>63026</v>
      </c>
      <c r="H74" s="152"/>
    </row>
    <row r="75" spans="7:8" x14ac:dyDescent="0.25">
      <c r="G75" s="152">
        <v>63029</v>
      </c>
      <c r="H75" s="152"/>
    </row>
    <row r="76" spans="7:8" x14ac:dyDescent="0.25">
      <c r="G76" s="152">
        <v>63053</v>
      </c>
      <c r="H76" s="152"/>
    </row>
    <row r="77" spans="7:8" x14ac:dyDescent="0.25">
      <c r="G77" s="152">
        <v>63056</v>
      </c>
      <c r="H77" s="152"/>
    </row>
    <row r="78" spans="7:8" x14ac:dyDescent="0.25">
      <c r="G78" s="152">
        <v>63059</v>
      </c>
      <c r="H78" s="152"/>
    </row>
    <row r="79" spans="7:8" x14ac:dyDescent="0.25">
      <c r="G79" s="152">
        <v>63060</v>
      </c>
      <c r="H79" s="152"/>
    </row>
    <row r="80" spans="7:8" x14ac:dyDescent="0.25">
      <c r="G80" s="152">
        <v>63062</v>
      </c>
      <c r="H80" s="152"/>
    </row>
    <row r="81" spans="7:8" x14ac:dyDescent="0.25">
      <c r="G81" s="183">
        <v>63071</v>
      </c>
      <c r="H81" s="152"/>
    </row>
    <row r="82" spans="7:8" x14ac:dyDescent="0.25">
      <c r="G82" s="152">
        <v>63072</v>
      </c>
      <c r="H82" s="152"/>
    </row>
    <row r="83" spans="7:8" x14ac:dyDescent="0.25">
      <c r="G83" s="183">
        <v>63073</v>
      </c>
      <c r="H83" s="152"/>
    </row>
    <row r="84" spans="7:8" x14ac:dyDescent="0.25">
      <c r="G84" s="152">
        <v>63074</v>
      </c>
      <c r="H84" s="152"/>
    </row>
    <row r="85" spans="7:8" x14ac:dyDescent="0.25">
      <c r="G85" s="152">
        <v>63079</v>
      </c>
      <c r="H85" s="152"/>
    </row>
    <row r="86" spans="7:8" x14ac:dyDescent="0.25">
      <c r="G86" s="152">
        <v>63083</v>
      </c>
      <c r="H86" s="152"/>
    </row>
    <row r="87" spans="7:8" x14ac:dyDescent="0.25">
      <c r="G87" s="152">
        <v>63085</v>
      </c>
      <c r="H87" s="152"/>
    </row>
    <row r="88" spans="7:8" x14ac:dyDescent="0.25">
      <c r="G88" s="152">
        <v>63087</v>
      </c>
    </row>
    <row r="89" spans="7:8" x14ac:dyDescent="0.25">
      <c r="G89" s="152">
        <v>63090</v>
      </c>
    </row>
    <row r="90" spans="7:8" x14ac:dyDescent="0.25">
      <c r="G90" s="152">
        <v>63091</v>
      </c>
    </row>
    <row r="91" spans="7:8" x14ac:dyDescent="0.25">
      <c r="G91" s="152">
        <v>63092</v>
      </c>
    </row>
    <row r="92" spans="7:8" x14ac:dyDescent="0.25">
      <c r="G92" s="152">
        <v>63093</v>
      </c>
    </row>
    <row r="93" spans="7:8" x14ac:dyDescent="0.25">
      <c r="G93" s="152">
        <v>63094</v>
      </c>
    </row>
    <row r="94" spans="7:8" x14ac:dyDescent="0.25">
      <c r="G94" s="152">
        <v>63095</v>
      </c>
    </row>
    <row r="95" spans="7:8" x14ac:dyDescent="0.25">
      <c r="G95" s="152">
        <v>63097</v>
      </c>
    </row>
    <row r="96" spans="7:8" x14ac:dyDescent="0.25">
      <c r="G96" s="152">
        <v>63098</v>
      </c>
    </row>
    <row r="97" spans="7:7" x14ac:dyDescent="0.25">
      <c r="G97" s="152">
        <v>64029</v>
      </c>
    </row>
    <row r="98" spans="7:7" x14ac:dyDescent="0.25">
      <c r="G98" s="152">
        <v>64033</v>
      </c>
    </row>
  </sheetData>
  <sheetProtection algorithmName="SHA-512" hashValue="oeQdIaUui0k4aTbXqMAQQruo/AJD7FLWGnt+w25wJr1pPlqYVAuDQjIo2xs6jrPaMGtSuGOwBi9tLCrrGSgp7A==" saltValue="CGaE9++z7pIsPhpLTfaAtA==" spinCount="100000" sheet="1" objects="1" scenarios="1"/>
  <sortState xmlns:xlrd2="http://schemas.microsoft.com/office/spreadsheetml/2017/richdata2" ref="G2:G98">
    <sortCondition ref="G2:G98"/>
  </sortState>
  <mergeCells count="1">
    <mergeCell ref="I14:I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53"/>
  <sheetViews>
    <sheetView topLeftCell="A198" workbookViewId="0">
      <selection activeCell="G232" sqref="G232"/>
    </sheetView>
  </sheetViews>
  <sheetFormatPr defaultRowHeight="15" x14ac:dyDescent="0.25"/>
  <cols>
    <col min="1" max="1" width="10.5703125" style="43" bestFit="1" customWidth="1"/>
    <col min="2" max="2" width="10.7109375" style="43" bestFit="1" customWidth="1"/>
    <col min="3" max="3" width="31.85546875" style="119" bestFit="1" customWidth="1"/>
    <col min="4" max="4" width="5.7109375" style="120" bestFit="1" customWidth="1"/>
    <col min="5" max="5" width="6.5703125" style="121" bestFit="1" customWidth="1"/>
    <col min="6" max="7" width="9.140625" style="43"/>
    <col min="8" max="8" width="11.140625" style="43" bestFit="1" customWidth="1"/>
    <col min="9" max="9" width="14.140625" style="1" bestFit="1" customWidth="1"/>
    <col min="10" max="10" width="9.140625" style="122"/>
    <col min="11" max="11" width="10.7109375" style="122" bestFit="1" customWidth="1"/>
    <col min="13" max="13" width="29.28515625" bestFit="1" customWidth="1"/>
  </cols>
  <sheetData>
    <row r="1" spans="1:14" ht="19.5" thickBot="1" x14ac:dyDescent="0.35">
      <c r="A1" s="107" t="s">
        <v>146</v>
      </c>
      <c r="B1" s="107" t="s">
        <v>147</v>
      </c>
      <c r="C1" s="108" t="s">
        <v>5</v>
      </c>
      <c r="D1" s="109" t="s">
        <v>148</v>
      </c>
      <c r="E1" s="109" t="s">
        <v>149</v>
      </c>
      <c r="F1" s="107" t="s">
        <v>150</v>
      </c>
      <c r="G1" s="107" t="s">
        <v>151</v>
      </c>
      <c r="H1" s="107" t="s">
        <v>152</v>
      </c>
      <c r="I1" s="110" t="s">
        <v>11</v>
      </c>
      <c r="J1" s="111" t="s">
        <v>153</v>
      </c>
      <c r="K1" s="111" t="s">
        <v>154</v>
      </c>
      <c r="M1" s="112" t="s">
        <v>155</v>
      </c>
      <c r="N1" s="113"/>
    </row>
    <row r="2" spans="1:14" x14ac:dyDescent="0.25">
      <c r="A2" s="114">
        <v>51000</v>
      </c>
      <c r="B2" s="114" t="s">
        <v>1075</v>
      </c>
      <c r="C2" s="115" t="s">
        <v>1076</v>
      </c>
      <c r="D2" s="114">
        <v>1</v>
      </c>
      <c r="E2" s="116">
        <v>10</v>
      </c>
      <c r="F2" s="114">
        <v>1001</v>
      </c>
      <c r="G2" s="114">
        <v>100</v>
      </c>
      <c r="H2" s="114">
        <v>5100</v>
      </c>
      <c r="I2" s="117">
        <v>1001</v>
      </c>
      <c r="J2" s="118">
        <v>121</v>
      </c>
      <c r="K2" s="118">
        <v>0</v>
      </c>
      <c r="M2" s="126" t="s">
        <v>757</v>
      </c>
      <c r="N2" s="127">
        <v>10</v>
      </c>
    </row>
    <row r="3" spans="1:14" x14ac:dyDescent="0.25">
      <c r="A3" s="114">
        <v>51001</v>
      </c>
      <c r="B3" s="114" t="s">
        <v>156</v>
      </c>
      <c r="C3" s="115" t="s">
        <v>157</v>
      </c>
      <c r="D3" s="114">
        <v>1</v>
      </c>
      <c r="E3" s="116">
        <v>10</v>
      </c>
      <c r="F3" s="114">
        <v>1001</v>
      </c>
      <c r="G3" s="114">
        <v>100</v>
      </c>
      <c r="H3" s="114">
        <v>5100</v>
      </c>
      <c r="I3" s="117">
        <v>1001</v>
      </c>
      <c r="J3" s="118">
        <v>121</v>
      </c>
      <c r="K3" s="118">
        <v>101</v>
      </c>
      <c r="M3" s="126" t="s">
        <v>758</v>
      </c>
      <c r="N3" s="127">
        <v>15</v>
      </c>
    </row>
    <row r="4" spans="1:14" x14ac:dyDescent="0.25">
      <c r="A4" s="114">
        <v>51002</v>
      </c>
      <c r="B4" s="114" t="s">
        <v>159</v>
      </c>
      <c r="C4" s="115" t="s">
        <v>160</v>
      </c>
      <c r="D4" s="114">
        <v>1</v>
      </c>
      <c r="E4" s="116">
        <v>10</v>
      </c>
      <c r="F4" s="114">
        <v>1001</v>
      </c>
      <c r="G4" s="114">
        <v>100</v>
      </c>
      <c r="H4" s="114">
        <v>5100</v>
      </c>
      <c r="I4" s="117">
        <v>1001</v>
      </c>
      <c r="J4" s="114">
        <v>121</v>
      </c>
      <c r="K4" s="118">
        <v>102</v>
      </c>
      <c r="M4" s="126" t="s">
        <v>759</v>
      </c>
      <c r="N4" s="127">
        <v>20</v>
      </c>
    </row>
    <row r="5" spans="1:14" x14ac:dyDescent="0.25">
      <c r="A5" s="114">
        <v>51003</v>
      </c>
      <c r="B5" s="114" t="s">
        <v>161</v>
      </c>
      <c r="C5" s="115" t="s">
        <v>162</v>
      </c>
      <c r="D5" s="114">
        <v>1</v>
      </c>
      <c r="E5" s="116">
        <v>10</v>
      </c>
      <c r="F5" s="114">
        <v>1001</v>
      </c>
      <c r="G5" s="114">
        <v>100</v>
      </c>
      <c r="H5" s="114">
        <v>5100</v>
      </c>
      <c r="I5" s="117">
        <v>1001</v>
      </c>
      <c r="J5" s="114">
        <v>121</v>
      </c>
      <c r="K5" s="118">
        <v>102</v>
      </c>
      <c r="M5" s="126" t="s">
        <v>760</v>
      </c>
      <c r="N5" s="127">
        <v>30</v>
      </c>
    </row>
    <row r="6" spans="1:14" x14ac:dyDescent="0.25">
      <c r="A6" s="114">
        <v>51004</v>
      </c>
      <c r="B6" s="114" t="s">
        <v>163</v>
      </c>
      <c r="C6" s="115" t="s">
        <v>164</v>
      </c>
      <c r="D6" s="114">
        <v>1</v>
      </c>
      <c r="E6" s="116">
        <v>10</v>
      </c>
      <c r="F6" s="114">
        <v>1001</v>
      </c>
      <c r="G6" s="114">
        <v>100</v>
      </c>
      <c r="H6" s="114">
        <v>5100</v>
      </c>
      <c r="I6" s="117">
        <v>1001</v>
      </c>
      <c r="J6" s="118">
        <v>121</v>
      </c>
      <c r="K6" s="118">
        <v>103</v>
      </c>
      <c r="M6" s="126" t="s">
        <v>761</v>
      </c>
      <c r="N6" s="127">
        <v>35</v>
      </c>
    </row>
    <row r="7" spans="1:14" x14ac:dyDescent="0.25">
      <c r="A7" s="114">
        <v>51005</v>
      </c>
      <c r="B7" s="114" t="s">
        <v>156</v>
      </c>
      <c r="C7" s="115" t="s">
        <v>157</v>
      </c>
      <c r="D7" s="114">
        <v>1</v>
      </c>
      <c r="E7" s="116">
        <v>20</v>
      </c>
      <c r="F7" s="114">
        <v>1001</v>
      </c>
      <c r="G7" s="114">
        <v>100</v>
      </c>
      <c r="H7" s="114">
        <v>5100</v>
      </c>
      <c r="I7" s="117">
        <v>11152</v>
      </c>
      <c r="J7" s="118">
        <v>121</v>
      </c>
      <c r="K7" s="118">
        <v>101</v>
      </c>
      <c r="M7" s="126" t="s">
        <v>762</v>
      </c>
      <c r="N7" s="127">
        <v>40</v>
      </c>
    </row>
    <row r="8" spans="1:14" x14ac:dyDescent="0.25">
      <c r="A8" s="114">
        <v>51006</v>
      </c>
      <c r="B8" s="114" t="s">
        <v>159</v>
      </c>
      <c r="C8" s="115" t="s">
        <v>160</v>
      </c>
      <c r="D8" s="114">
        <v>1</v>
      </c>
      <c r="E8" s="116">
        <v>20</v>
      </c>
      <c r="F8" s="114">
        <v>1001</v>
      </c>
      <c r="G8" s="114">
        <v>100</v>
      </c>
      <c r="H8" s="114">
        <v>5100</v>
      </c>
      <c r="I8" s="117">
        <v>11152</v>
      </c>
      <c r="J8" s="118">
        <v>121</v>
      </c>
      <c r="K8" s="118">
        <v>102</v>
      </c>
      <c r="M8" s="126" t="s">
        <v>763</v>
      </c>
      <c r="N8" s="127">
        <v>50</v>
      </c>
    </row>
    <row r="9" spans="1:14" x14ac:dyDescent="0.25">
      <c r="A9" s="114">
        <v>51007</v>
      </c>
      <c r="B9" s="114" t="s">
        <v>161</v>
      </c>
      <c r="C9" s="115" t="s">
        <v>162</v>
      </c>
      <c r="D9" s="114">
        <v>1</v>
      </c>
      <c r="E9" s="116">
        <v>20</v>
      </c>
      <c r="F9" s="114">
        <v>1001</v>
      </c>
      <c r="G9" s="114">
        <v>100</v>
      </c>
      <c r="H9" s="114">
        <v>5100</v>
      </c>
      <c r="I9" s="117">
        <v>11152</v>
      </c>
      <c r="J9" s="118">
        <v>121</v>
      </c>
      <c r="K9" s="118">
        <v>102</v>
      </c>
      <c r="M9" s="126" t="s">
        <v>764</v>
      </c>
      <c r="N9" s="127">
        <v>55</v>
      </c>
    </row>
    <row r="10" spans="1:14" x14ac:dyDescent="0.25">
      <c r="A10" s="114">
        <v>51008</v>
      </c>
      <c r="B10" s="114" t="s">
        <v>161</v>
      </c>
      <c r="C10" s="115" t="s">
        <v>162</v>
      </c>
      <c r="D10" s="114">
        <v>1</v>
      </c>
      <c r="E10" s="116">
        <v>20</v>
      </c>
      <c r="F10" s="114">
        <v>1001</v>
      </c>
      <c r="G10" s="114">
        <v>100</v>
      </c>
      <c r="H10" s="114">
        <v>5100</v>
      </c>
      <c r="I10" s="117">
        <v>422</v>
      </c>
      <c r="J10" s="118">
        <v>121</v>
      </c>
      <c r="K10" s="118">
        <v>101</v>
      </c>
      <c r="M10" s="126" t="s">
        <v>765</v>
      </c>
      <c r="N10" s="127">
        <v>60</v>
      </c>
    </row>
    <row r="11" spans="1:14" x14ac:dyDescent="0.25">
      <c r="A11" s="114">
        <v>51009</v>
      </c>
      <c r="B11" s="114" t="s">
        <v>165</v>
      </c>
      <c r="C11" s="115" t="s">
        <v>832</v>
      </c>
      <c r="D11" s="114">
        <v>1</v>
      </c>
      <c r="E11" s="116">
        <v>10</v>
      </c>
      <c r="F11" s="114">
        <v>1001</v>
      </c>
      <c r="G11" s="114">
        <v>100</v>
      </c>
      <c r="H11" s="114">
        <v>5100</v>
      </c>
      <c r="I11" s="117">
        <v>1001</v>
      </c>
      <c r="J11" s="114">
        <v>121</v>
      </c>
      <c r="K11" s="118">
        <v>102</v>
      </c>
      <c r="M11" s="126" t="s">
        <v>766</v>
      </c>
      <c r="N11" s="127">
        <v>65</v>
      </c>
    </row>
    <row r="12" spans="1:14" x14ac:dyDescent="0.25">
      <c r="A12" s="114">
        <v>51010</v>
      </c>
      <c r="B12" s="114" t="s">
        <v>166</v>
      </c>
      <c r="C12" s="115" t="s">
        <v>173</v>
      </c>
      <c r="D12" s="114">
        <v>1</v>
      </c>
      <c r="E12" s="116">
        <v>10</v>
      </c>
      <c r="F12" s="114">
        <v>1001</v>
      </c>
      <c r="G12" s="114">
        <v>100</v>
      </c>
      <c r="H12" s="114">
        <v>5100</v>
      </c>
      <c r="I12" s="117">
        <v>1001</v>
      </c>
      <c r="J12" s="114">
        <v>121</v>
      </c>
      <c r="K12" s="118">
        <v>130</v>
      </c>
      <c r="M12" s="126" t="s">
        <v>767</v>
      </c>
      <c r="N12" s="127">
        <v>70</v>
      </c>
    </row>
    <row r="13" spans="1:14" x14ac:dyDescent="0.25">
      <c r="A13" s="114">
        <v>51011</v>
      </c>
      <c r="B13" s="114" t="s">
        <v>167</v>
      </c>
      <c r="C13" s="115" t="s">
        <v>168</v>
      </c>
      <c r="D13" s="114">
        <v>1</v>
      </c>
      <c r="E13" s="116">
        <v>10</v>
      </c>
      <c r="F13" s="114">
        <v>1001</v>
      </c>
      <c r="G13" s="114">
        <v>100</v>
      </c>
      <c r="H13" s="114">
        <v>5100</v>
      </c>
      <c r="I13" s="117">
        <v>1001</v>
      </c>
      <c r="J13" s="118">
        <v>121</v>
      </c>
      <c r="K13" s="118">
        <v>130</v>
      </c>
      <c r="M13" s="126" t="s">
        <v>768</v>
      </c>
      <c r="N13" s="127">
        <v>75</v>
      </c>
    </row>
    <row r="14" spans="1:14" x14ac:dyDescent="0.25">
      <c r="A14" s="114">
        <v>51012</v>
      </c>
      <c r="B14" s="114" t="s">
        <v>169</v>
      </c>
      <c r="C14" s="115" t="s">
        <v>170</v>
      </c>
      <c r="D14" s="114">
        <v>1</v>
      </c>
      <c r="E14" s="116">
        <v>30</v>
      </c>
      <c r="F14" s="114">
        <v>1001</v>
      </c>
      <c r="G14" s="114">
        <v>100</v>
      </c>
      <c r="H14" s="114">
        <v>5100</v>
      </c>
      <c r="I14" s="117">
        <v>1154</v>
      </c>
      <c r="J14" s="114">
        <v>121</v>
      </c>
      <c r="K14" s="118">
        <v>130</v>
      </c>
      <c r="M14" s="126" t="s">
        <v>769</v>
      </c>
      <c r="N14" s="127">
        <v>80</v>
      </c>
    </row>
    <row r="15" spans="1:14" x14ac:dyDescent="0.25">
      <c r="A15" s="114">
        <v>51013</v>
      </c>
      <c r="B15" s="114" t="s">
        <v>171</v>
      </c>
      <c r="C15" s="115" t="s">
        <v>172</v>
      </c>
      <c r="D15" s="114">
        <v>1</v>
      </c>
      <c r="E15" s="116">
        <v>10</v>
      </c>
      <c r="F15" s="114">
        <v>1001</v>
      </c>
      <c r="G15" s="114">
        <v>100</v>
      </c>
      <c r="H15" s="114">
        <v>5100</v>
      </c>
      <c r="I15" s="117">
        <v>1001</v>
      </c>
      <c r="J15" s="118">
        <v>121</v>
      </c>
      <c r="K15" s="118">
        <v>130</v>
      </c>
      <c r="M15" s="126" t="s">
        <v>770</v>
      </c>
      <c r="N15" s="127">
        <v>90</v>
      </c>
    </row>
    <row r="16" spans="1:14" x14ac:dyDescent="0.25">
      <c r="A16" s="114">
        <v>51014</v>
      </c>
      <c r="B16" s="114" t="s">
        <v>166</v>
      </c>
      <c r="C16" s="115" t="s">
        <v>173</v>
      </c>
      <c r="D16" s="114">
        <v>1</v>
      </c>
      <c r="E16" s="116">
        <v>30</v>
      </c>
      <c r="F16" s="114">
        <v>1001</v>
      </c>
      <c r="G16" s="114">
        <v>100</v>
      </c>
      <c r="H16" s="114">
        <v>5100</v>
      </c>
      <c r="I16" s="117">
        <v>1154</v>
      </c>
      <c r="J16" s="114">
        <v>121</v>
      </c>
      <c r="K16" s="118">
        <v>130</v>
      </c>
      <c r="M16" s="126" t="s">
        <v>771</v>
      </c>
      <c r="N16" s="127">
        <v>100</v>
      </c>
    </row>
    <row r="17" spans="1:14" x14ac:dyDescent="0.25">
      <c r="A17" s="114">
        <v>51015</v>
      </c>
      <c r="B17" s="114" t="s">
        <v>174</v>
      </c>
      <c r="C17" s="115" t="s">
        <v>175</v>
      </c>
      <c r="D17" s="114">
        <v>1</v>
      </c>
      <c r="E17" s="116">
        <v>30</v>
      </c>
      <c r="F17" s="114">
        <v>1122</v>
      </c>
      <c r="G17" s="114">
        <v>422</v>
      </c>
      <c r="H17" s="114">
        <v>5100</v>
      </c>
      <c r="I17" s="117">
        <v>418082</v>
      </c>
      <c r="J17" s="114">
        <v>121</v>
      </c>
      <c r="K17" s="118">
        <v>101</v>
      </c>
      <c r="M17" s="126" t="s">
        <v>772</v>
      </c>
      <c r="N17" s="127">
        <v>110</v>
      </c>
    </row>
    <row r="18" spans="1:14" x14ac:dyDescent="0.25">
      <c r="A18" s="114">
        <v>51016</v>
      </c>
      <c r="B18" s="114" t="s">
        <v>174</v>
      </c>
      <c r="C18" s="115" t="s">
        <v>175</v>
      </c>
      <c r="D18" s="114">
        <v>1</v>
      </c>
      <c r="E18" s="116">
        <v>40</v>
      </c>
      <c r="F18" s="114">
        <v>1122</v>
      </c>
      <c r="G18" s="114">
        <v>422</v>
      </c>
      <c r="H18" s="114">
        <v>5100</v>
      </c>
      <c r="I18" s="117">
        <v>418001</v>
      </c>
      <c r="J18" s="114">
        <v>121</v>
      </c>
      <c r="K18" s="118">
        <v>101</v>
      </c>
      <c r="M18" s="126" t="s">
        <v>773</v>
      </c>
      <c r="N18" s="127">
        <v>140</v>
      </c>
    </row>
    <row r="19" spans="1:14" x14ac:dyDescent="0.25">
      <c r="A19" s="114">
        <v>51017</v>
      </c>
      <c r="B19" s="114" t="s">
        <v>174</v>
      </c>
      <c r="C19" s="115" t="s">
        <v>175</v>
      </c>
      <c r="D19" s="114">
        <v>1</v>
      </c>
      <c r="E19" s="116">
        <v>40</v>
      </c>
      <c r="F19" s="114">
        <v>1122</v>
      </c>
      <c r="G19" s="114">
        <v>422</v>
      </c>
      <c r="H19" s="114">
        <v>5100</v>
      </c>
      <c r="I19" s="117">
        <v>418001</v>
      </c>
      <c r="J19" s="114">
        <v>121</v>
      </c>
      <c r="K19" s="118">
        <v>102</v>
      </c>
      <c r="M19" s="126" t="s">
        <v>774</v>
      </c>
      <c r="N19" s="127">
        <v>150</v>
      </c>
    </row>
    <row r="20" spans="1:14" x14ac:dyDescent="0.25">
      <c r="A20" s="114">
        <v>51018</v>
      </c>
      <c r="B20" s="114" t="s">
        <v>833</v>
      </c>
      <c r="C20" s="115" t="s">
        <v>834</v>
      </c>
      <c r="D20" s="114">
        <v>1</v>
      </c>
      <c r="E20" s="116">
        <v>30</v>
      </c>
      <c r="F20" s="114">
        <v>1001</v>
      </c>
      <c r="G20" s="114">
        <v>100</v>
      </c>
      <c r="H20" s="114">
        <v>5100</v>
      </c>
      <c r="I20" s="117">
        <v>1001</v>
      </c>
      <c r="J20" s="114">
        <v>121</v>
      </c>
      <c r="K20" s="118">
        <v>101</v>
      </c>
      <c r="M20" s="126" t="s">
        <v>775</v>
      </c>
      <c r="N20" s="127">
        <v>160</v>
      </c>
    </row>
    <row r="21" spans="1:14" x14ac:dyDescent="0.25">
      <c r="A21" s="114">
        <v>51019</v>
      </c>
      <c r="B21" s="114" t="s">
        <v>176</v>
      </c>
      <c r="C21" s="115" t="s">
        <v>835</v>
      </c>
      <c r="D21" s="114">
        <v>1</v>
      </c>
      <c r="E21" s="116">
        <v>30</v>
      </c>
      <c r="F21" s="114">
        <v>1001</v>
      </c>
      <c r="G21" s="114">
        <v>100</v>
      </c>
      <c r="H21" s="114">
        <v>5100</v>
      </c>
      <c r="I21" s="117">
        <v>1141</v>
      </c>
      <c r="J21" s="114">
        <v>121</v>
      </c>
      <c r="K21" s="118">
        <v>101</v>
      </c>
      <c r="M21" s="126" t="s">
        <v>776</v>
      </c>
      <c r="N21" s="127">
        <v>200</v>
      </c>
    </row>
    <row r="22" spans="1:14" x14ac:dyDescent="0.25">
      <c r="A22" s="114">
        <v>51020</v>
      </c>
      <c r="B22" s="114" t="s">
        <v>836</v>
      </c>
      <c r="C22" s="115" t="s">
        <v>837</v>
      </c>
      <c r="D22" s="114">
        <v>1</v>
      </c>
      <c r="E22" s="116">
        <v>30</v>
      </c>
      <c r="F22" s="114">
        <v>1001</v>
      </c>
      <c r="G22" s="114">
        <v>100</v>
      </c>
      <c r="H22" s="114">
        <v>5100</v>
      </c>
      <c r="I22" s="117">
        <v>1001</v>
      </c>
      <c r="J22" s="114">
        <v>121</v>
      </c>
      <c r="K22" s="118">
        <v>101</v>
      </c>
      <c r="M22" s="126" t="s">
        <v>778</v>
      </c>
      <c r="N22" s="127">
        <v>250</v>
      </c>
    </row>
    <row r="23" spans="1:14" x14ac:dyDescent="0.25">
      <c r="A23" s="114">
        <v>51021</v>
      </c>
      <c r="B23" s="114" t="s">
        <v>177</v>
      </c>
      <c r="C23" s="115" t="s">
        <v>777</v>
      </c>
      <c r="D23" s="114">
        <v>1</v>
      </c>
      <c r="E23" s="116">
        <v>30</v>
      </c>
      <c r="F23" s="114">
        <v>1001</v>
      </c>
      <c r="G23" s="114">
        <v>100</v>
      </c>
      <c r="H23" s="114">
        <v>5100</v>
      </c>
      <c r="I23" s="117">
        <v>424</v>
      </c>
      <c r="J23" s="114">
        <v>121</v>
      </c>
      <c r="K23" s="118">
        <v>101</v>
      </c>
      <c r="M23" s="126" t="s">
        <v>779</v>
      </c>
      <c r="N23" s="127">
        <v>510</v>
      </c>
    </row>
    <row r="24" spans="1:14" x14ac:dyDescent="0.25">
      <c r="A24" s="114">
        <v>51022</v>
      </c>
      <c r="B24" s="114" t="s">
        <v>177</v>
      </c>
      <c r="C24" s="115" t="s">
        <v>777</v>
      </c>
      <c r="D24" s="114">
        <v>1</v>
      </c>
      <c r="E24" s="116">
        <v>30</v>
      </c>
      <c r="F24" s="114">
        <v>1001</v>
      </c>
      <c r="G24" s="114">
        <v>100</v>
      </c>
      <c r="H24" s="114">
        <v>5100</v>
      </c>
      <c r="I24" s="117">
        <v>11141</v>
      </c>
      <c r="J24" s="114">
        <v>121</v>
      </c>
      <c r="K24" s="118">
        <v>101</v>
      </c>
      <c r="M24" s="126" t="s">
        <v>780</v>
      </c>
      <c r="N24" s="127">
        <v>520</v>
      </c>
    </row>
    <row r="25" spans="1:14" x14ac:dyDescent="0.25">
      <c r="A25" s="114">
        <v>51023</v>
      </c>
      <c r="B25" s="114" t="s">
        <v>178</v>
      </c>
      <c r="C25" s="115" t="s">
        <v>232</v>
      </c>
      <c r="D25" s="114">
        <v>1</v>
      </c>
      <c r="E25" s="116">
        <v>30</v>
      </c>
      <c r="F25" s="114">
        <v>1001</v>
      </c>
      <c r="G25" s="114">
        <v>100</v>
      </c>
      <c r="H25" s="114">
        <v>5100</v>
      </c>
      <c r="I25" s="117">
        <v>416</v>
      </c>
      <c r="J25" s="114">
        <v>121</v>
      </c>
      <c r="K25" s="118">
        <v>101</v>
      </c>
      <c r="M25" s="126" t="s">
        <v>781</v>
      </c>
      <c r="N25" s="127">
        <v>530</v>
      </c>
    </row>
    <row r="26" spans="1:14" x14ac:dyDescent="0.25">
      <c r="A26" s="114">
        <v>51024</v>
      </c>
      <c r="B26" s="114" t="s">
        <v>178</v>
      </c>
      <c r="C26" s="115" t="s">
        <v>232</v>
      </c>
      <c r="D26" s="114">
        <v>1</v>
      </c>
      <c r="E26" s="116">
        <v>30</v>
      </c>
      <c r="F26" s="114">
        <v>1001</v>
      </c>
      <c r="G26" s="114">
        <v>100</v>
      </c>
      <c r="H26" s="114">
        <v>5100</v>
      </c>
      <c r="I26" s="117">
        <v>11142</v>
      </c>
      <c r="J26" s="114">
        <v>121</v>
      </c>
      <c r="K26" s="118">
        <v>101</v>
      </c>
      <c r="M26" s="126" t="s">
        <v>782</v>
      </c>
      <c r="N26" s="127">
        <v>540</v>
      </c>
    </row>
    <row r="27" spans="1:14" x14ac:dyDescent="0.25">
      <c r="A27" s="114">
        <v>51025</v>
      </c>
      <c r="B27" s="114" t="s">
        <v>1038</v>
      </c>
      <c r="C27" s="115" t="s">
        <v>1039</v>
      </c>
      <c r="D27" s="114">
        <v>1</v>
      </c>
      <c r="E27" s="116">
        <v>30</v>
      </c>
      <c r="F27" s="114">
        <v>1001</v>
      </c>
      <c r="G27" s="114">
        <v>100</v>
      </c>
      <c r="H27" s="114">
        <v>5100</v>
      </c>
      <c r="I27" s="117">
        <v>593</v>
      </c>
      <c r="J27" s="114">
        <v>121</v>
      </c>
      <c r="K27" s="118" t="s">
        <v>158</v>
      </c>
      <c r="M27" s="126" t="s">
        <v>783</v>
      </c>
      <c r="N27" s="127">
        <v>550</v>
      </c>
    </row>
    <row r="28" spans="1:14" x14ac:dyDescent="0.25">
      <c r="A28" s="114">
        <v>51027</v>
      </c>
      <c r="B28" s="114" t="s">
        <v>1038</v>
      </c>
      <c r="C28" s="115" t="s">
        <v>1039</v>
      </c>
      <c r="D28" s="114">
        <v>1</v>
      </c>
      <c r="E28" s="116">
        <v>30</v>
      </c>
      <c r="F28" s="114">
        <v>1001</v>
      </c>
      <c r="G28" s="114">
        <v>422</v>
      </c>
      <c r="H28" s="114">
        <v>5100</v>
      </c>
      <c r="I28" s="117">
        <v>421076</v>
      </c>
      <c r="J28" s="114">
        <v>121</v>
      </c>
      <c r="K28" s="118">
        <v>0</v>
      </c>
      <c r="M28" s="126" t="s">
        <v>784</v>
      </c>
      <c r="N28" s="127">
        <v>560</v>
      </c>
    </row>
    <row r="29" spans="1:14" x14ac:dyDescent="0.25">
      <c r="A29" s="114">
        <v>51028</v>
      </c>
      <c r="B29" s="114" t="s">
        <v>838</v>
      </c>
      <c r="C29" s="115" t="s">
        <v>839</v>
      </c>
      <c r="D29" s="114">
        <v>1</v>
      </c>
      <c r="E29" s="116">
        <v>30</v>
      </c>
      <c r="F29" s="114">
        <v>1001</v>
      </c>
      <c r="G29" s="114">
        <v>422</v>
      </c>
      <c r="H29" s="114">
        <v>5100</v>
      </c>
      <c r="I29" s="117">
        <v>419078</v>
      </c>
      <c r="J29" s="118">
        <v>121</v>
      </c>
      <c r="K29" s="118">
        <v>101</v>
      </c>
      <c r="M29" s="126" t="s">
        <v>776</v>
      </c>
      <c r="N29" s="127">
        <v>700</v>
      </c>
    </row>
    <row r="30" spans="1:14" x14ac:dyDescent="0.25">
      <c r="A30" s="114">
        <v>51029</v>
      </c>
      <c r="B30" s="114" t="s">
        <v>179</v>
      </c>
      <c r="C30" s="115" t="s">
        <v>785</v>
      </c>
      <c r="D30" s="114">
        <v>1</v>
      </c>
      <c r="E30" s="116">
        <v>20</v>
      </c>
      <c r="F30" s="114">
        <v>1001</v>
      </c>
      <c r="G30" s="114">
        <v>100</v>
      </c>
      <c r="H30" s="114">
        <v>5100</v>
      </c>
      <c r="I30" s="117">
        <v>38</v>
      </c>
      <c r="J30" s="118">
        <v>121</v>
      </c>
      <c r="K30" s="118">
        <v>101</v>
      </c>
      <c r="M30" s="126" t="s">
        <v>786</v>
      </c>
      <c r="N30" s="127">
        <v>900</v>
      </c>
    </row>
    <row r="31" spans="1:14" x14ac:dyDescent="0.25">
      <c r="A31" s="114">
        <v>51030</v>
      </c>
      <c r="B31" s="114" t="s">
        <v>838</v>
      </c>
      <c r="C31" s="115" t="s">
        <v>839</v>
      </c>
      <c r="D31" s="114">
        <v>1</v>
      </c>
      <c r="E31" s="116">
        <v>30</v>
      </c>
      <c r="F31" s="114">
        <v>1001</v>
      </c>
      <c r="G31" s="114">
        <v>100</v>
      </c>
      <c r="H31" s="114">
        <v>5100</v>
      </c>
      <c r="I31" s="117">
        <v>1001</v>
      </c>
      <c r="J31" s="114">
        <v>121</v>
      </c>
      <c r="K31" s="118" t="s">
        <v>158</v>
      </c>
      <c r="M31" s="126" t="s">
        <v>787</v>
      </c>
      <c r="N31" s="127">
        <v>910</v>
      </c>
    </row>
    <row r="32" spans="1:14" x14ac:dyDescent="0.25">
      <c r="A32" s="114">
        <v>51031</v>
      </c>
      <c r="B32" s="114" t="s">
        <v>180</v>
      </c>
      <c r="C32" s="115" t="s">
        <v>181</v>
      </c>
      <c r="D32" s="114">
        <v>1</v>
      </c>
      <c r="E32" s="116">
        <v>30</v>
      </c>
      <c r="F32" s="114">
        <v>1001</v>
      </c>
      <c r="G32" s="114">
        <v>100</v>
      </c>
      <c r="H32" s="114">
        <v>5100</v>
      </c>
      <c r="I32" s="117">
        <v>1652</v>
      </c>
      <c r="J32" s="114">
        <v>121</v>
      </c>
      <c r="K32" s="118">
        <v>102</v>
      </c>
      <c r="M32" s="126" t="s">
        <v>788</v>
      </c>
      <c r="N32" s="127">
        <v>920</v>
      </c>
    </row>
    <row r="33" spans="1:14" x14ac:dyDescent="0.25">
      <c r="A33" s="114">
        <v>51032</v>
      </c>
      <c r="B33" s="114" t="s">
        <v>174</v>
      </c>
      <c r="C33" s="115" t="s">
        <v>175</v>
      </c>
      <c r="D33" s="114">
        <v>1</v>
      </c>
      <c r="E33" s="116">
        <v>40</v>
      </c>
      <c r="F33" s="114">
        <v>1122</v>
      </c>
      <c r="G33" s="114">
        <v>422</v>
      </c>
      <c r="H33" s="114">
        <v>5100</v>
      </c>
      <c r="I33" s="117">
        <v>418001</v>
      </c>
      <c r="J33" s="114">
        <v>121</v>
      </c>
      <c r="K33" s="118">
        <v>102</v>
      </c>
      <c r="M33" s="126" t="s">
        <v>789</v>
      </c>
      <c r="N33" s="127">
        <v>930</v>
      </c>
    </row>
    <row r="34" spans="1:14" x14ac:dyDescent="0.25">
      <c r="A34" s="114">
        <v>51033</v>
      </c>
      <c r="B34" s="114" t="s">
        <v>174</v>
      </c>
      <c r="C34" s="115" t="s">
        <v>175</v>
      </c>
      <c r="D34" s="114">
        <v>1</v>
      </c>
      <c r="E34" s="116">
        <v>40</v>
      </c>
      <c r="F34" s="114">
        <v>1122</v>
      </c>
      <c r="G34" s="114">
        <v>422</v>
      </c>
      <c r="H34" s="114">
        <v>5100</v>
      </c>
      <c r="I34" s="117">
        <v>418001</v>
      </c>
      <c r="J34" s="118">
        <v>121</v>
      </c>
      <c r="K34" s="118">
        <v>103</v>
      </c>
    </row>
    <row r="35" spans="1:14" x14ac:dyDescent="0.25">
      <c r="A35" s="114">
        <v>51034</v>
      </c>
      <c r="B35" s="114" t="s">
        <v>159</v>
      </c>
      <c r="C35" s="115" t="s">
        <v>160</v>
      </c>
      <c r="D35" s="114">
        <v>1</v>
      </c>
      <c r="E35" s="116">
        <v>30</v>
      </c>
      <c r="F35" s="114">
        <v>1001</v>
      </c>
      <c r="G35" s="114">
        <v>100</v>
      </c>
      <c r="H35" s="114">
        <v>5100</v>
      </c>
      <c r="I35" s="117">
        <v>422</v>
      </c>
      <c r="J35" s="118">
        <v>121</v>
      </c>
      <c r="K35" s="118">
        <v>102</v>
      </c>
      <c r="M35" s="128" t="s">
        <v>1037</v>
      </c>
      <c r="N35" s="129"/>
    </row>
    <row r="36" spans="1:14" x14ac:dyDescent="0.25">
      <c r="A36" s="114">
        <v>51035</v>
      </c>
      <c r="B36" s="114" t="s">
        <v>163</v>
      </c>
      <c r="C36" s="115" t="s">
        <v>164</v>
      </c>
      <c r="D36" s="114">
        <v>1</v>
      </c>
      <c r="E36" s="116">
        <v>30</v>
      </c>
      <c r="F36" s="114">
        <v>1001</v>
      </c>
      <c r="G36" s="114">
        <v>100</v>
      </c>
      <c r="H36" s="114">
        <v>5100</v>
      </c>
      <c r="I36" s="117">
        <v>440</v>
      </c>
      <c r="J36" s="114">
        <v>121</v>
      </c>
      <c r="K36" s="118">
        <v>103</v>
      </c>
    </row>
    <row r="37" spans="1:14" x14ac:dyDescent="0.25">
      <c r="A37" s="114">
        <v>51037</v>
      </c>
      <c r="B37" s="114" t="s">
        <v>182</v>
      </c>
      <c r="C37" s="115" t="s">
        <v>183</v>
      </c>
      <c r="D37" s="114">
        <v>1</v>
      </c>
      <c r="E37" s="116">
        <v>30</v>
      </c>
      <c r="F37" s="114">
        <v>1001</v>
      </c>
      <c r="G37" s="114">
        <v>100</v>
      </c>
      <c r="H37" s="114">
        <v>5100</v>
      </c>
      <c r="I37" s="117">
        <v>1241</v>
      </c>
      <c r="J37" s="114">
        <v>121</v>
      </c>
      <c r="K37" s="118">
        <v>103</v>
      </c>
    </row>
    <row r="38" spans="1:14" x14ac:dyDescent="0.25">
      <c r="A38" s="114">
        <v>51038</v>
      </c>
      <c r="B38" s="114" t="s">
        <v>184</v>
      </c>
      <c r="C38" s="115" t="s">
        <v>185</v>
      </c>
      <c r="D38" s="114">
        <v>1</v>
      </c>
      <c r="E38" s="116">
        <v>30</v>
      </c>
      <c r="F38" s="114">
        <v>1001</v>
      </c>
      <c r="G38" s="114">
        <v>100</v>
      </c>
      <c r="H38" s="114">
        <v>5100</v>
      </c>
      <c r="I38" s="117">
        <v>1093</v>
      </c>
      <c r="J38" s="114">
        <v>121</v>
      </c>
      <c r="K38" s="118">
        <v>103</v>
      </c>
    </row>
    <row r="39" spans="1:14" x14ac:dyDescent="0.25">
      <c r="A39" s="114">
        <v>51039</v>
      </c>
      <c r="B39" s="114" t="s">
        <v>840</v>
      </c>
      <c r="C39" s="115" t="s">
        <v>841</v>
      </c>
      <c r="D39" s="114">
        <v>1</v>
      </c>
      <c r="E39" s="116">
        <v>30</v>
      </c>
      <c r="F39" s="114">
        <v>1001</v>
      </c>
      <c r="G39" s="114">
        <v>100</v>
      </c>
      <c r="H39" s="114">
        <v>5100</v>
      </c>
      <c r="I39" s="117">
        <v>1001</v>
      </c>
      <c r="J39" s="118">
        <v>121</v>
      </c>
      <c r="K39" s="118">
        <v>103</v>
      </c>
    </row>
    <row r="40" spans="1:14" x14ac:dyDescent="0.25">
      <c r="A40" s="114">
        <v>51040</v>
      </c>
      <c r="B40" s="114" t="s">
        <v>163</v>
      </c>
      <c r="C40" s="115" t="s">
        <v>164</v>
      </c>
      <c r="D40" s="114">
        <v>1</v>
      </c>
      <c r="E40" s="116">
        <v>20</v>
      </c>
      <c r="F40" s="114">
        <v>1001</v>
      </c>
      <c r="G40" s="114">
        <v>100</v>
      </c>
      <c r="H40" s="114">
        <v>5100</v>
      </c>
      <c r="I40" s="117">
        <v>11152</v>
      </c>
      <c r="J40" s="114">
        <v>121</v>
      </c>
      <c r="K40" s="118">
        <v>103</v>
      </c>
    </row>
    <row r="41" spans="1:14" x14ac:dyDescent="0.25">
      <c r="A41" s="114">
        <v>51041</v>
      </c>
      <c r="B41" s="114" t="s">
        <v>163</v>
      </c>
      <c r="C41" s="115" t="s">
        <v>164</v>
      </c>
      <c r="D41" s="114">
        <v>1</v>
      </c>
      <c r="E41" s="116">
        <v>20</v>
      </c>
      <c r="F41" s="114">
        <v>1001</v>
      </c>
      <c r="G41" s="114">
        <v>100</v>
      </c>
      <c r="H41" s="114">
        <v>5100</v>
      </c>
      <c r="I41" s="117">
        <v>1001</v>
      </c>
      <c r="J41" s="118">
        <v>121</v>
      </c>
      <c r="K41" s="118">
        <v>103</v>
      </c>
    </row>
    <row r="42" spans="1:14" x14ac:dyDescent="0.25">
      <c r="A42" s="114">
        <v>51042</v>
      </c>
      <c r="B42" s="114" t="s">
        <v>163</v>
      </c>
      <c r="C42" s="115" t="s">
        <v>164</v>
      </c>
      <c r="D42" s="114">
        <v>1</v>
      </c>
      <c r="E42" s="116">
        <v>30</v>
      </c>
      <c r="F42" s="114">
        <v>1001</v>
      </c>
      <c r="G42" s="114">
        <v>100</v>
      </c>
      <c r="H42" s="114">
        <v>5100</v>
      </c>
      <c r="I42" s="117">
        <v>1829</v>
      </c>
      <c r="J42" s="114">
        <v>121</v>
      </c>
      <c r="K42" s="118">
        <v>103</v>
      </c>
    </row>
    <row r="43" spans="1:14" x14ac:dyDescent="0.25">
      <c r="A43" s="114">
        <v>51045</v>
      </c>
      <c r="B43" s="114" t="s">
        <v>186</v>
      </c>
      <c r="C43" s="115" t="s">
        <v>790</v>
      </c>
      <c r="D43" s="114">
        <v>1</v>
      </c>
      <c r="E43" s="116">
        <v>30</v>
      </c>
      <c r="F43" s="114">
        <v>1001</v>
      </c>
      <c r="G43" s="114">
        <v>100</v>
      </c>
      <c r="H43" s="114">
        <v>5100</v>
      </c>
      <c r="I43" s="117">
        <v>1126</v>
      </c>
      <c r="J43" s="114">
        <v>121</v>
      </c>
      <c r="K43" s="118">
        <v>101</v>
      </c>
    </row>
    <row r="44" spans="1:14" x14ac:dyDescent="0.25">
      <c r="A44" s="114">
        <v>51046</v>
      </c>
      <c r="B44" s="114" t="s">
        <v>186</v>
      </c>
      <c r="C44" s="115" t="s">
        <v>790</v>
      </c>
      <c r="D44" s="114">
        <v>1</v>
      </c>
      <c r="E44" s="116">
        <v>30</v>
      </c>
      <c r="F44" s="114">
        <v>1001</v>
      </c>
      <c r="G44" s="114">
        <v>100</v>
      </c>
      <c r="H44" s="114">
        <v>5100</v>
      </c>
      <c r="I44" s="117">
        <v>1126</v>
      </c>
      <c r="J44" s="114">
        <v>121</v>
      </c>
      <c r="K44" s="118">
        <v>102</v>
      </c>
    </row>
    <row r="45" spans="1:14" x14ac:dyDescent="0.25">
      <c r="A45" s="114">
        <v>51047</v>
      </c>
      <c r="B45" s="114" t="s">
        <v>187</v>
      </c>
      <c r="C45" s="115" t="s">
        <v>791</v>
      </c>
      <c r="D45" s="114">
        <v>1</v>
      </c>
      <c r="E45" s="116">
        <v>30</v>
      </c>
      <c r="F45" s="114">
        <v>1001</v>
      </c>
      <c r="G45" s="114">
        <v>100</v>
      </c>
      <c r="H45" s="114">
        <v>5100</v>
      </c>
      <c r="I45" s="117">
        <v>1126</v>
      </c>
      <c r="J45" s="114">
        <v>121</v>
      </c>
      <c r="K45" s="118">
        <v>103</v>
      </c>
    </row>
    <row r="46" spans="1:14" x14ac:dyDescent="0.25">
      <c r="A46" s="114">
        <v>51050</v>
      </c>
      <c r="B46" s="114" t="s">
        <v>188</v>
      </c>
      <c r="C46" s="115" t="s">
        <v>189</v>
      </c>
      <c r="D46" s="114">
        <v>1</v>
      </c>
      <c r="E46" s="116">
        <v>20</v>
      </c>
      <c r="F46" s="114">
        <v>1003</v>
      </c>
      <c r="G46" s="114">
        <v>100</v>
      </c>
      <c r="H46" s="114">
        <v>5100</v>
      </c>
      <c r="I46" s="117">
        <v>1001</v>
      </c>
      <c r="J46" s="118">
        <v>121</v>
      </c>
      <c r="K46" s="118">
        <v>103</v>
      </c>
    </row>
    <row r="47" spans="1:14" x14ac:dyDescent="0.25">
      <c r="A47" s="114">
        <v>51052</v>
      </c>
      <c r="B47" s="114" t="s">
        <v>188</v>
      </c>
      <c r="C47" s="115" t="s">
        <v>189</v>
      </c>
      <c r="D47" s="114">
        <v>1</v>
      </c>
      <c r="E47" s="116">
        <v>20</v>
      </c>
      <c r="F47" s="114">
        <v>1003</v>
      </c>
      <c r="G47" s="114">
        <v>100</v>
      </c>
      <c r="H47" s="114">
        <v>5100</v>
      </c>
      <c r="I47" s="117">
        <v>1001</v>
      </c>
      <c r="J47" s="118">
        <v>121</v>
      </c>
      <c r="K47" s="118">
        <v>103</v>
      </c>
    </row>
    <row r="48" spans="1:14" x14ac:dyDescent="0.25">
      <c r="A48" s="114">
        <v>51053</v>
      </c>
      <c r="B48" s="114" t="s">
        <v>161</v>
      </c>
      <c r="C48" s="115" t="s">
        <v>162</v>
      </c>
      <c r="D48" s="114">
        <v>1</v>
      </c>
      <c r="E48" s="116">
        <v>10</v>
      </c>
      <c r="F48" s="114">
        <v>1001</v>
      </c>
      <c r="G48" s="114">
        <v>100</v>
      </c>
      <c r="H48" s="114">
        <v>5100</v>
      </c>
      <c r="I48" s="117">
        <v>556</v>
      </c>
      <c r="J48" s="118">
        <v>121</v>
      </c>
      <c r="K48" s="118">
        <v>102</v>
      </c>
    </row>
    <row r="49" spans="1:11" x14ac:dyDescent="0.25">
      <c r="A49" s="114">
        <v>51054</v>
      </c>
      <c r="B49" s="114" t="s">
        <v>156</v>
      </c>
      <c r="C49" s="115" t="s">
        <v>157</v>
      </c>
      <c r="D49" s="114">
        <v>1</v>
      </c>
      <c r="E49" s="116">
        <v>20</v>
      </c>
      <c r="F49" s="114">
        <v>1001</v>
      </c>
      <c r="G49" s="114">
        <v>443</v>
      </c>
      <c r="H49" s="114">
        <v>5100</v>
      </c>
      <c r="I49" s="117">
        <v>449011</v>
      </c>
      <c r="J49" s="118">
        <v>121</v>
      </c>
      <c r="K49" s="118">
        <v>101</v>
      </c>
    </row>
    <row r="50" spans="1:11" x14ac:dyDescent="0.25">
      <c r="A50" s="114">
        <v>51055</v>
      </c>
      <c r="B50" s="114" t="s">
        <v>159</v>
      </c>
      <c r="C50" s="115" t="s">
        <v>160</v>
      </c>
      <c r="D50" s="114">
        <v>1</v>
      </c>
      <c r="E50" s="116">
        <v>20</v>
      </c>
      <c r="F50" s="114">
        <v>1001</v>
      </c>
      <c r="G50" s="114">
        <v>443</v>
      </c>
      <c r="H50" s="114">
        <v>5100</v>
      </c>
      <c r="I50" s="117">
        <v>449011</v>
      </c>
      <c r="J50" s="118">
        <v>121</v>
      </c>
      <c r="K50" s="118">
        <v>102</v>
      </c>
    </row>
    <row r="51" spans="1:11" x14ac:dyDescent="0.25">
      <c r="A51" s="114">
        <v>51056</v>
      </c>
      <c r="B51" s="114" t="s">
        <v>161</v>
      </c>
      <c r="C51" s="115" t="s">
        <v>162</v>
      </c>
      <c r="D51" s="114">
        <v>1</v>
      </c>
      <c r="E51" s="116">
        <v>20</v>
      </c>
      <c r="F51" s="114">
        <v>1001</v>
      </c>
      <c r="G51" s="114">
        <v>443</v>
      </c>
      <c r="H51" s="114">
        <v>5100</v>
      </c>
      <c r="I51" s="117">
        <v>449011</v>
      </c>
      <c r="J51" s="114">
        <v>121</v>
      </c>
      <c r="K51" s="118">
        <v>102</v>
      </c>
    </row>
    <row r="52" spans="1:11" x14ac:dyDescent="0.25">
      <c r="A52" s="114">
        <v>51057</v>
      </c>
      <c r="B52" s="114" t="s">
        <v>163</v>
      </c>
      <c r="C52" s="115" t="s">
        <v>164</v>
      </c>
      <c r="D52" s="114">
        <v>1</v>
      </c>
      <c r="E52" s="116">
        <v>20</v>
      </c>
      <c r="F52" s="114">
        <v>1001</v>
      </c>
      <c r="G52" s="114">
        <v>443</v>
      </c>
      <c r="H52" s="114">
        <v>5100</v>
      </c>
      <c r="I52" s="117">
        <v>449011</v>
      </c>
      <c r="J52" s="114">
        <v>121</v>
      </c>
      <c r="K52" s="118">
        <v>103</v>
      </c>
    </row>
    <row r="53" spans="1:11" x14ac:dyDescent="0.25">
      <c r="A53" s="114">
        <v>51059</v>
      </c>
      <c r="B53" s="114" t="s">
        <v>190</v>
      </c>
      <c r="C53" s="115" t="s">
        <v>191</v>
      </c>
      <c r="D53" s="114">
        <v>1</v>
      </c>
      <c r="E53" s="116">
        <v>10</v>
      </c>
      <c r="F53" s="114">
        <v>1001</v>
      </c>
      <c r="G53" s="114">
        <v>100</v>
      </c>
      <c r="H53" s="114">
        <v>5100</v>
      </c>
      <c r="I53" s="117">
        <v>1001</v>
      </c>
      <c r="J53" s="114">
        <v>121</v>
      </c>
      <c r="K53" s="118">
        <v>103</v>
      </c>
    </row>
    <row r="54" spans="1:11" x14ac:dyDescent="0.25">
      <c r="A54" s="114">
        <v>51060</v>
      </c>
      <c r="B54" s="114" t="s">
        <v>192</v>
      </c>
      <c r="C54" s="115" t="s">
        <v>193</v>
      </c>
      <c r="D54" s="114">
        <v>1</v>
      </c>
      <c r="E54" s="116">
        <v>20</v>
      </c>
      <c r="F54" s="114">
        <v>1001</v>
      </c>
      <c r="G54" s="114">
        <v>100</v>
      </c>
      <c r="H54" s="114">
        <v>5100</v>
      </c>
      <c r="I54" s="117">
        <v>1990</v>
      </c>
      <c r="J54" s="118">
        <v>121</v>
      </c>
      <c r="K54" s="118">
        <v>101</v>
      </c>
    </row>
    <row r="55" spans="1:11" x14ac:dyDescent="0.25">
      <c r="A55" s="114">
        <v>51061</v>
      </c>
      <c r="B55" s="114" t="s">
        <v>192</v>
      </c>
      <c r="C55" s="115" t="s">
        <v>193</v>
      </c>
      <c r="D55" s="114">
        <v>1</v>
      </c>
      <c r="E55" s="116">
        <v>20</v>
      </c>
      <c r="F55" s="114">
        <v>1001</v>
      </c>
      <c r="G55" s="114">
        <v>100</v>
      </c>
      <c r="H55" s="114">
        <v>5100</v>
      </c>
      <c r="I55" s="117">
        <v>1990</v>
      </c>
      <c r="J55" s="114">
        <v>121</v>
      </c>
      <c r="K55" s="118">
        <v>102</v>
      </c>
    </row>
    <row r="56" spans="1:11" x14ac:dyDescent="0.25">
      <c r="A56" s="114">
        <v>51062</v>
      </c>
      <c r="B56" s="114" t="s">
        <v>192</v>
      </c>
      <c r="C56" s="115" t="s">
        <v>193</v>
      </c>
      <c r="D56" s="114">
        <v>1</v>
      </c>
      <c r="E56" s="116">
        <v>20</v>
      </c>
      <c r="F56" s="114">
        <v>1001</v>
      </c>
      <c r="G56" s="114">
        <v>100</v>
      </c>
      <c r="H56" s="114">
        <v>5100</v>
      </c>
      <c r="I56" s="117">
        <v>1990</v>
      </c>
      <c r="J56" s="114">
        <v>121</v>
      </c>
      <c r="K56" s="118">
        <v>102</v>
      </c>
    </row>
    <row r="57" spans="1:11" x14ac:dyDescent="0.25">
      <c r="A57" s="114">
        <v>51063</v>
      </c>
      <c r="B57" s="114" t="s">
        <v>192</v>
      </c>
      <c r="C57" s="115" t="s">
        <v>193</v>
      </c>
      <c r="D57" s="114">
        <v>1</v>
      </c>
      <c r="E57" s="116">
        <v>20</v>
      </c>
      <c r="F57" s="114">
        <v>1004</v>
      </c>
      <c r="G57" s="114">
        <v>100</v>
      </c>
      <c r="H57" s="114">
        <v>5100</v>
      </c>
      <c r="I57" s="117">
        <v>1990</v>
      </c>
      <c r="J57" s="118">
        <v>121</v>
      </c>
      <c r="K57" s="118">
        <v>103</v>
      </c>
    </row>
    <row r="58" spans="1:11" x14ac:dyDescent="0.25">
      <c r="A58" s="114">
        <v>51065</v>
      </c>
      <c r="B58" s="114" t="s">
        <v>1077</v>
      </c>
      <c r="C58" s="115" t="s">
        <v>1078</v>
      </c>
      <c r="D58" s="114">
        <v>1</v>
      </c>
      <c r="E58" s="116">
        <v>30</v>
      </c>
      <c r="F58" s="114">
        <v>1001</v>
      </c>
      <c r="G58" s="114">
        <v>100</v>
      </c>
      <c r="H58" s="114">
        <v>5100</v>
      </c>
      <c r="I58" s="117">
        <v>1001</v>
      </c>
      <c r="J58" s="114">
        <v>121</v>
      </c>
      <c r="K58" s="118">
        <v>111</v>
      </c>
    </row>
    <row r="59" spans="1:11" x14ac:dyDescent="0.25">
      <c r="A59" s="114">
        <v>51066</v>
      </c>
      <c r="B59" s="114" t="s">
        <v>1077</v>
      </c>
      <c r="C59" s="115" t="s">
        <v>1078</v>
      </c>
      <c r="D59" s="114">
        <v>1</v>
      </c>
      <c r="E59" s="116">
        <v>30</v>
      </c>
      <c r="F59" s="114">
        <v>1001</v>
      </c>
      <c r="G59" s="114">
        <v>100</v>
      </c>
      <c r="H59" s="114">
        <v>5100</v>
      </c>
      <c r="I59" s="117">
        <v>1001</v>
      </c>
      <c r="J59" s="118">
        <v>121</v>
      </c>
      <c r="K59" s="118">
        <v>102</v>
      </c>
    </row>
    <row r="60" spans="1:11" x14ac:dyDescent="0.25">
      <c r="A60" s="114">
        <v>51067</v>
      </c>
      <c r="B60" s="114" t="s">
        <v>194</v>
      </c>
      <c r="C60" s="115" t="s">
        <v>195</v>
      </c>
      <c r="D60" s="114">
        <v>1</v>
      </c>
      <c r="E60" s="116">
        <v>10</v>
      </c>
      <c r="F60" s="114">
        <v>1008</v>
      </c>
      <c r="G60" s="114">
        <v>100</v>
      </c>
      <c r="H60" s="114">
        <v>5100</v>
      </c>
      <c r="I60" s="117">
        <v>1001</v>
      </c>
      <c r="J60" s="118">
        <v>121</v>
      </c>
      <c r="K60" s="118">
        <v>102</v>
      </c>
    </row>
    <row r="61" spans="1:11" x14ac:dyDescent="0.25">
      <c r="A61" s="114">
        <v>51068</v>
      </c>
      <c r="B61" s="114" t="s">
        <v>196</v>
      </c>
      <c r="C61" s="115" t="s">
        <v>197</v>
      </c>
      <c r="D61" s="114">
        <v>1</v>
      </c>
      <c r="E61" s="116">
        <v>10</v>
      </c>
      <c r="F61" s="114">
        <v>1008</v>
      </c>
      <c r="G61" s="114">
        <v>100</v>
      </c>
      <c r="H61" s="114">
        <v>5100</v>
      </c>
      <c r="I61" s="117">
        <v>1001</v>
      </c>
      <c r="J61" s="114">
        <v>121</v>
      </c>
      <c r="K61" s="118">
        <v>103</v>
      </c>
    </row>
    <row r="62" spans="1:11" x14ac:dyDescent="0.25">
      <c r="A62" s="114">
        <v>51069</v>
      </c>
      <c r="B62" s="114" t="s">
        <v>198</v>
      </c>
      <c r="C62" s="115" t="s">
        <v>199</v>
      </c>
      <c r="D62" s="114">
        <v>1</v>
      </c>
      <c r="E62" s="116">
        <v>10</v>
      </c>
      <c r="F62" s="114">
        <v>1001</v>
      </c>
      <c r="G62" s="114">
        <v>100</v>
      </c>
      <c r="H62" s="114">
        <v>5100</v>
      </c>
      <c r="I62" s="117">
        <v>1001</v>
      </c>
      <c r="J62" s="114">
        <v>121</v>
      </c>
      <c r="K62" s="118">
        <v>103</v>
      </c>
    </row>
    <row r="63" spans="1:11" x14ac:dyDescent="0.25">
      <c r="A63" s="114">
        <v>51070</v>
      </c>
      <c r="B63" s="114" t="s">
        <v>178</v>
      </c>
      <c r="C63" s="115" t="s">
        <v>232</v>
      </c>
      <c r="D63" s="114">
        <v>1</v>
      </c>
      <c r="E63" s="116">
        <v>20</v>
      </c>
      <c r="F63" s="114">
        <v>1001</v>
      </c>
      <c r="G63" s="114">
        <v>422</v>
      </c>
      <c r="H63" s="114">
        <v>5100</v>
      </c>
      <c r="I63" s="117">
        <v>449014</v>
      </c>
      <c r="J63" s="114">
        <v>121</v>
      </c>
      <c r="K63" s="118" t="s">
        <v>158</v>
      </c>
    </row>
    <row r="64" spans="1:11" x14ac:dyDescent="0.25">
      <c r="A64" s="114">
        <v>51072</v>
      </c>
      <c r="B64" s="114" t="s">
        <v>161</v>
      </c>
      <c r="C64" s="115" t="s">
        <v>162</v>
      </c>
      <c r="D64" s="114">
        <v>1</v>
      </c>
      <c r="E64" s="116">
        <v>20</v>
      </c>
      <c r="F64" s="114">
        <v>1001</v>
      </c>
      <c r="G64" s="114">
        <v>100</v>
      </c>
      <c r="H64" s="114">
        <v>5100</v>
      </c>
      <c r="I64" s="117">
        <v>11230</v>
      </c>
      <c r="J64" s="114">
        <v>121</v>
      </c>
      <c r="K64" s="118" t="s">
        <v>158</v>
      </c>
    </row>
    <row r="65" spans="1:11" x14ac:dyDescent="0.25">
      <c r="A65" s="114">
        <v>51073</v>
      </c>
      <c r="B65" s="114" t="s">
        <v>163</v>
      </c>
      <c r="C65" s="115" t="s">
        <v>164</v>
      </c>
      <c r="D65" s="114">
        <v>1</v>
      </c>
      <c r="E65" s="116">
        <v>20</v>
      </c>
      <c r="F65" s="114">
        <v>1001</v>
      </c>
      <c r="G65" s="114">
        <v>100</v>
      </c>
      <c r="H65" s="114">
        <v>5100</v>
      </c>
      <c r="I65" s="117">
        <v>11230</v>
      </c>
      <c r="J65" s="114">
        <v>151</v>
      </c>
      <c r="K65" s="118" t="s">
        <v>158</v>
      </c>
    </row>
    <row r="66" spans="1:11" x14ac:dyDescent="0.25">
      <c r="A66" s="114">
        <v>51088</v>
      </c>
      <c r="B66" s="114" t="s">
        <v>156</v>
      </c>
      <c r="C66" s="115" t="s">
        <v>157</v>
      </c>
      <c r="D66" s="114">
        <v>1</v>
      </c>
      <c r="E66" s="116">
        <v>550</v>
      </c>
      <c r="F66" s="114">
        <v>1001</v>
      </c>
      <c r="G66" s="114">
        <v>100</v>
      </c>
      <c r="H66" s="114">
        <v>5100</v>
      </c>
      <c r="I66" s="117">
        <v>1735</v>
      </c>
      <c r="J66" s="118">
        <v>121</v>
      </c>
      <c r="K66" s="118">
        <v>101</v>
      </c>
    </row>
    <row r="67" spans="1:11" x14ac:dyDescent="0.25">
      <c r="A67" s="114">
        <v>51089</v>
      </c>
      <c r="B67" s="114" t="s">
        <v>159</v>
      </c>
      <c r="C67" s="115" t="s">
        <v>160</v>
      </c>
      <c r="D67" s="114">
        <v>1</v>
      </c>
      <c r="E67" s="116">
        <v>550</v>
      </c>
      <c r="F67" s="114">
        <v>1001</v>
      </c>
      <c r="G67" s="114">
        <v>100</v>
      </c>
      <c r="H67" s="114">
        <v>5100</v>
      </c>
      <c r="I67" s="117">
        <v>1735</v>
      </c>
      <c r="J67" s="118">
        <v>121</v>
      </c>
      <c r="K67" s="118">
        <v>102</v>
      </c>
    </row>
    <row r="68" spans="1:11" x14ac:dyDescent="0.25">
      <c r="A68" s="114">
        <v>51090</v>
      </c>
      <c r="B68" s="114" t="s">
        <v>192</v>
      </c>
      <c r="C68" s="115" t="s">
        <v>193</v>
      </c>
      <c r="D68" s="114">
        <v>1</v>
      </c>
      <c r="E68" s="116">
        <v>200</v>
      </c>
      <c r="F68" s="114">
        <v>1001</v>
      </c>
      <c r="G68" s="114">
        <v>100</v>
      </c>
      <c r="H68" s="114">
        <v>5100</v>
      </c>
      <c r="I68" s="117">
        <v>1990</v>
      </c>
      <c r="J68" s="114">
        <v>121</v>
      </c>
      <c r="K68" s="118">
        <v>101</v>
      </c>
    </row>
    <row r="69" spans="1:11" x14ac:dyDescent="0.25">
      <c r="A69" s="114">
        <v>51091</v>
      </c>
      <c r="B69" s="114" t="s">
        <v>200</v>
      </c>
      <c r="C69" s="115" t="s">
        <v>201</v>
      </c>
      <c r="D69" s="114">
        <v>1</v>
      </c>
      <c r="E69" s="116">
        <v>550</v>
      </c>
      <c r="F69" s="114">
        <v>1001</v>
      </c>
      <c r="G69" s="114">
        <v>100</v>
      </c>
      <c r="H69" s="114">
        <v>5100</v>
      </c>
      <c r="I69" s="117">
        <v>1988</v>
      </c>
      <c r="J69" s="114">
        <v>121</v>
      </c>
      <c r="K69" s="118">
        <v>102</v>
      </c>
    </row>
    <row r="70" spans="1:11" x14ac:dyDescent="0.25">
      <c r="A70" s="114">
        <v>51094</v>
      </c>
      <c r="B70" s="114" t="s">
        <v>202</v>
      </c>
      <c r="C70" s="115" t="s">
        <v>842</v>
      </c>
      <c r="D70" s="114">
        <v>1</v>
      </c>
      <c r="E70" s="116">
        <v>10</v>
      </c>
      <c r="F70" s="114">
        <v>1001</v>
      </c>
      <c r="G70" s="114">
        <v>100</v>
      </c>
      <c r="H70" s="114">
        <v>5100</v>
      </c>
      <c r="I70" s="117">
        <v>1054</v>
      </c>
      <c r="J70" s="114">
        <v>121</v>
      </c>
      <c r="K70" s="118">
        <v>102</v>
      </c>
    </row>
    <row r="71" spans="1:11" x14ac:dyDescent="0.25">
      <c r="A71" s="114">
        <v>51095</v>
      </c>
      <c r="B71" s="114" t="s">
        <v>203</v>
      </c>
      <c r="C71" s="115" t="s">
        <v>204</v>
      </c>
      <c r="D71" s="114">
        <v>1</v>
      </c>
      <c r="E71" s="116">
        <v>10</v>
      </c>
      <c r="F71" s="114">
        <v>1001</v>
      </c>
      <c r="G71" s="114">
        <v>100</v>
      </c>
      <c r="H71" s="114">
        <v>5100</v>
      </c>
      <c r="I71" s="117">
        <v>1052</v>
      </c>
      <c r="J71" s="114">
        <v>121</v>
      </c>
      <c r="K71" s="118">
        <v>103</v>
      </c>
    </row>
    <row r="72" spans="1:11" x14ac:dyDescent="0.25">
      <c r="A72" s="114">
        <v>51101</v>
      </c>
      <c r="B72" s="114" t="s">
        <v>1040</v>
      </c>
      <c r="C72" s="115" t="s">
        <v>1079</v>
      </c>
      <c r="D72" s="114">
        <v>21</v>
      </c>
      <c r="E72" s="116">
        <v>60</v>
      </c>
      <c r="F72" s="114">
        <v>1009</v>
      </c>
      <c r="G72" s="114">
        <v>100</v>
      </c>
      <c r="H72" s="114">
        <v>5100</v>
      </c>
      <c r="I72" s="117">
        <v>1001</v>
      </c>
      <c r="J72" s="114">
        <v>151</v>
      </c>
      <c r="K72" s="118">
        <v>101</v>
      </c>
    </row>
    <row r="73" spans="1:11" x14ac:dyDescent="0.25">
      <c r="A73" s="114">
        <v>51102</v>
      </c>
      <c r="B73" s="114" t="s">
        <v>1040</v>
      </c>
      <c r="C73" s="115" t="s">
        <v>1079</v>
      </c>
      <c r="D73" s="114">
        <v>21</v>
      </c>
      <c r="E73" s="116">
        <v>60</v>
      </c>
      <c r="F73" s="114">
        <v>1009</v>
      </c>
      <c r="G73" s="114">
        <v>100</v>
      </c>
      <c r="H73" s="114">
        <v>5100</v>
      </c>
      <c r="I73" s="117">
        <v>1001</v>
      </c>
      <c r="J73" s="114">
        <v>151</v>
      </c>
      <c r="K73" s="118">
        <v>102</v>
      </c>
    </row>
    <row r="74" spans="1:11" x14ac:dyDescent="0.25">
      <c r="A74" s="114">
        <v>51103</v>
      </c>
      <c r="B74" s="114" t="s">
        <v>1040</v>
      </c>
      <c r="C74" s="115" t="s">
        <v>1079</v>
      </c>
      <c r="D74" s="114">
        <v>21</v>
      </c>
      <c r="E74" s="116">
        <v>60</v>
      </c>
      <c r="F74" s="114">
        <v>1009</v>
      </c>
      <c r="G74" s="114">
        <v>100</v>
      </c>
      <c r="H74" s="114">
        <v>5100</v>
      </c>
      <c r="I74" s="117">
        <v>1001</v>
      </c>
      <c r="J74" s="114">
        <v>151</v>
      </c>
      <c r="K74" s="118">
        <v>103</v>
      </c>
    </row>
    <row r="75" spans="1:11" x14ac:dyDescent="0.25">
      <c r="A75" s="114">
        <v>51104</v>
      </c>
      <c r="B75" s="114" t="s">
        <v>1040</v>
      </c>
      <c r="C75" s="115" t="s">
        <v>1079</v>
      </c>
      <c r="D75" s="114">
        <v>21</v>
      </c>
      <c r="E75" s="116">
        <v>60</v>
      </c>
      <c r="F75" s="114">
        <v>1009</v>
      </c>
      <c r="G75" s="114">
        <v>100</v>
      </c>
      <c r="H75" s="114">
        <v>5100</v>
      </c>
      <c r="I75" s="117">
        <v>595</v>
      </c>
      <c r="J75" s="114">
        <v>151</v>
      </c>
      <c r="K75" s="118">
        <v>101</v>
      </c>
    </row>
    <row r="76" spans="1:11" x14ac:dyDescent="0.25">
      <c r="A76" s="114">
        <v>51107</v>
      </c>
      <c r="B76" s="114" t="s">
        <v>1040</v>
      </c>
      <c r="C76" s="115" t="s">
        <v>1079</v>
      </c>
      <c r="D76" s="114">
        <v>21</v>
      </c>
      <c r="E76" s="116">
        <v>60</v>
      </c>
      <c r="F76" s="114">
        <v>1009</v>
      </c>
      <c r="G76" s="114">
        <v>100</v>
      </c>
      <c r="H76" s="114">
        <v>5100</v>
      </c>
      <c r="I76" s="117">
        <v>1829</v>
      </c>
      <c r="J76" s="118">
        <v>151</v>
      </c>
      <c r="K76" s="118">
        <v>103</v>
      </c>
    </row>
    <row r="77" spans="1:11" x14ac:dyDescent="0.25">
      <c r="A77" s="114">
        <v>51109</v>
      </c>
      <c r="B77" s="114" t="s">
        <v>1040</v>
      </c>
      <c r="C77" s="115" t="s">
        <v>1079</v>
      </c>
      <c r="D77" s="114">
        <v>21</v>
      </c>
      <c r="E77" s="116">
        <v>60</v>
      </c>
      <c r="F77" s="114">
        <v>1009</v>
      </c>
      <c r="G77" s="114">
        <v>100</v>
      </c>
      <c r="H77" s="114">
        <v>5100</v>
      </c>
      <c r="I77" s="117">
        <v>1829</v>
      </c>
      <c r="J77" s="114">
        <v>151</v>
      </c>
      <c r="K77" s="118">
        <v>103</v>
      </c>
    </row>
    <row r="78" spans="1:11" x14ac:dyDescent="0.25">
      <c r="A78" s="114">
        <v>51110</v>
      </c>
      <c r="B78" s="114" t="s">
        <v>1040</v>
      </c>
      <c r="C78" s="115" t="s">
        <v>1079</v>
      </c>
      <c r="D78" s="114">
        <v>21</v>
      </c>
      <c r="E78" s="116">
        <v>60</v>
      </c>
      <c r="F78" s="114">
        <v>1009</v>
      </c>
      <c r="G78" s="114">
        <v>100</v>
      </c>
      <c r="H78" s="114">
        <v>5100</v>
      </c>
      <c r="I78" s="117">
        <v>422</v>
      </c>
      <c r="J78" s="118">
        <v>151</v>
      </c>
      <c r="K78" s="118">
        <v>102</v>
      </c>
    </row>
    <row r="79" spans="1:11" x14ac:dyDescent="0.25">
      <c r="A79" s="114">
        <v>51111</v>
      </c>
      <c r="B79" s="114" t="s">
        <v>1040</v>
      </c>
      <c r="C79" s="115" t="s">
        <v>1079</v>
      </c>
      <c r="D79" s="114">
        <v>21</v>
      </c>
      <c r="E79" s="116">
        <v>60</v>
      </c>
      <c r="F79" s="114">
        <v>1009</v>
      </c>
      <c r="G79" s="114">
        <v>100</v>
      </c>
      <c r="H79" s="114">
        <v>5100</v>
      </c>
      <c r="I79" s="117">
        <v>422</v>
      </c>
      <c r="J79" s="114">
        <v>151</v>
      </c>
      <c r="K79" s="118">
        <v>102</v>
      </c>
    </row>
    <row r="80" spans="1:11" x14ac:dyDescent="0.25">
      <c r="A80" s="114">
        <v>51112</v>
      </c>
      <c r="B80" s="114" t="s">
        <v>1040</v>
      </c>
      <c r="C80" s="115" t="s">
        <v>1079</v>
      </c>
      <c r="D80" s="114">
        <v>21</v>
      </c>
      <c r="E80" s="116">
        <v>60</v>
      </c>
      <c r="F80" s="114">
        <v>1009</v>
      </c>
      <c r="G80" s="114">
        <v>100</v>
      </c>
      <c r="H80" s="114">
        <v>5100</v>
      </c>
      <c r="I80" s="117">
        <v>441</v>
      </c>
      <c r="J80" s="114">
        <v>151</v>
      </c>
      <c r="K80" s="118">
        <v>103</v>
      </c>
    </row>
    <row r="81" spans="1:11" x14ac:dyDescent="0.25">
      <c r="A81" s="114">
        <v>51113</v>
      </c>
      <c r="B81" s="114" t="s">
        <v>1040</v>
      </c>
      <c r="C81" s="115" t="s">
        <v>1079</v>
      </c>
      <c r="D81" s="114">
        <v>21</v>
      </c>
      <c r="E81" s="116">
        <v>60</v>
      </c>
      <c r="F81" s="114">
        <v>1123</v>
      </c>
      <c r="G81" s="114">
        <v>422</v>
      </c>
      <c r="H81" s="114">
        <v>5100</v>
      </c>
      <c r="I81" s="117">
        <v>418078</v>
      </c>
      <c r="J81" s="114">
        <v>151</v>
      </c>
      <c r="K81" s="118">
        <v>101</v>
      </c>
    </row>
    <row r="82" spans="1:11" x14ac:dyDescent="0.25">
      <c r="A82" s="114">
        <v>51115</v>
      </c>
      <c r="B82" s="114" t="s">
        <v>1040</v>
      </c>
      <c r="C82" s="115" t="s">
        <v>1079</v>
      </c>
      <c r="D82" s="114">
        <v>21</v>
      </c>
      <c r="E82" s="116">
        <v>60</v>
      </c>
      <c r="F82" s="114">
        <v>1009</v>
      </c>
      <c r="G82" s="114">
        <v>100</v>
      </c>
      <c r="H82" s="114">
        <v>5100</v>
      </c>
      <c r="I82" s="117">
        <v>440</v>
      </c>
      <c r="J82" s="114">
        <v>151</v>
      </c>
      <c r="K82" s="118">
        <v>103</v>
      </c>
    </row>
    <row r="83" spans="1:11" x14ac:dyDescent="0.25">
      <c r="A83" s="114">
        <v>51116</v>
      </c>
      <c r="B83" s="114" t="s">
        <v>1040</v>
      </c>
      <c r="C83" s="115" t="s">
        <v>1079</v>
      </c>
      <c r="D83" s="114">
        <v>21</v>
      </c>
      <c r="E83" s="116">
        <v>60</v>
      </c>
      <c r="F83" s="114">
        <v>1009</v>
      </c>
      <c r="G83" s="114">
        <v>100</v>
      </c>
      <c r="H83" s="114">
        <v>5100</v>
      </c>
      <c r="I83" s="117">
        <v>440</v>
      </c>
      <c r="J83" s="114">
        <v>151</v>
      </c>
      <c r="K83" s="118">
        <v>103</v>
      </c>
    </row>
    <row r="84" spans="1:11" x14ac:dyDescent="0.25">
      <c r="A84" s="114">
        <v>51117</v>
      </c>
      <c r="B84" s="114" t="s">
        <v>205</v>
      </c>
      <c r="C84" s="115" t="s">
        <v>206</v>
      </c>
      <c r="D84" s="114">
        <v>21</v>
      </c>
      <c r="E84" s="116">
        <v>60</v>
      </c>
      <c r="F84" s="114">
        <v>1124</v>
      </c>
      <c r="G84" s="114">
        <v>100</v>
      </c>
      <c r="H84" s="114">
        <v>5100</v>
      </c>
      <c r="I84" s="117">
        <v>1001</v>
      </c>
      <c r="J84" s="114">
        <v>151</v>
      </c>
      <c r="K84" s="118">
        <v>103</v>
      </c>
    </row>
    <row r="85" spans="1:11" x14ac:dyDescent="0.25">
      <c r="A85" s="114">
        <v>51118</v>
      </c>
      <c r="B85" s="114" t="s">
        <v>205</v>
      </c>
      <c r="C85" s="115" t="s">
        <v>206</v>
      </c>
      <c r="D85" s="114">
        <v>21</v>
      </c>
      <c r="E85" s="116">
        <v>60</v>
      </c>
      <c r="F85" s="114">
        <v>1124</v>
      </c>
      <c r="G85" s="114">
        <v>100</v>
      </c>
      <c r="H85" s="114">
        <v>5100</v>
      </c>
      <c r="I85" s="117">
        <v>1001</v>
      </c>
      <c r="J85" s="114">
        <v>151</v>
      </c>
      <c r="K85" s="118">
        <v>103</v>
      </c>
    </row>
    <row r="86" spans="1:11" x14ac:dyDescent="0.25">
      <c r="A86" s="114">
        <v>51135</v>
      </c>
      <c r="B86" s="114" t="s">
        <v>843</v>
      </c>
      <c r="C86" s="115" t="s">
        <v>844</v>
      </c>
      <c r="D86" s="114">
        <v>21</v>
      </c>
      <c r="E86" s="116">
        <v>60</v>
      </c>
      <c r="F86" s="114">
        <v>1124</v>
      </c>
      <c r="G86" s="114">
        <v>422</v>
      </c>
      <c r="H86" s="114">
        <v>5100</v>
      </c>
      <c r="I86" s="117">
        <v>420097</v>
      </c>
      <c r="J86" s="114">
        <v>151</v>
      </c>
      <c r="K86" s="118">
        <v>101</v>
      </c>
    </row>
    <row r="87" spans="1:11" x14ac:dyDescent="0.25">
      <c r="A87" s="114">
        <v>51136</v>
      </c>
      <c r="B87" s="114" t="s">
        <v>843</v>
      </c>
      <c r="C87" s="115" t="s">
        <v>844</v>
      </c>
      <c r="D87" s="114">
        <v>21</v>
      </c>
      <c r="E87" s="116">
        <v>60</v>
      </c>
      <c r="F87" s="114">
        <v>1124</v>
      </c>
      <c r="G87" s="114">
        <v>100</v>
      </c>
      <c r="H87" s="114">
        <v>5100</v>
      </c>
      <c r="I87" s="117">
        <v>1154</v>
      </c>
      <c r="J87" s="114">
        <v>151</v>
      </c>
      <c r="K87" s="118">
        <v>130</v>
      </c>
    </row>
    <row r="88" spans="1:11" x14ac:dyDescent="0.25">
      <c r="A88" s="114">
        <v>51137</v>
      </c>
      <c r="B88" s="114" t="s">
        <v>207</v>
      </c>
      <c r="C88" s="115" t="s">
        <v>308</v>
      </c>
      <c r="D88" s="114">
        <v>21</v>
      </c>
      <c r="E88" s="116">
        <v>60</v>
      </c>
      <c r="F88" s="114">
        <v>1124</v>
      </c>
      <c r="G88" s="114">
        <v>422</v>
      </c>
      <c r="H88" s="114">
        <v>5100</v>
      </c>
      <c r="I88" s="117">
        <v>418002</v>
      </c>
      <c r="J88" s="118">
        <v>151</v>
      </c>
      <c r="K88" s="118">
        <v>103</v>
      </c>
    </row>
    <row r="89" spans="1:11" x14ac:dyDescent="0.25">
      <c r="A89" s="114">
        <v>51139</v>
      </c>
      <c r="B89" s="114" t="s">
        <v>845</v>
      </c>
      <c r="C89" s="115" t="s">
        <v>846</v>
      </c>
      <c r="D89" s="114">
        <v>21</v>
      </c>
      <c r="E89" s="116">
        <v>65</v>
      </c>
      <c r="F89" s="114">
        <v>1123</v>
      </c>
      <c r="G89" s="114">
        <v>422</v>
      </c>
      <c r="H89" s="114">
        <v>5100</v>
      </c>
      <c r="I89" s="117">
        <v>418001</v>
      </c>
      <c r="J89" s="118">
        <v>151</v>
      </c>
      <c r="K89" s="118">
        <v>101</v>
      </c>
    </row>
    <row r="90" spans="1:11" x14ac:dyDescent="0.25">
      <c r="A90" s="114">
        <v>51140</v>
      </c>
      <c r="B90" s="114" t="s">
        <v>845</v>
      </c>
      <c r="C90" s="115" t="s">
        <v>846</v>
      </c>
      <c r="D90" s="114">
        <v>21</v>
      </c>
      <c r="E90" s="116">
        <v>65</v>
      </c>
      <c r="F90" s="114">
        <v>1123</v>
      </c>
      <c r="G90" s="114">
        <v>422</v>
      </c>
      <c r="H90" s="114">
        <v>5100</v>
      </c>
      <c r="I90" s="117">
        <v>418001</v>
      </c>
      <c r="J90" s="114">
        <v>151</v>
      </c>
      <c r="K90" s="118">
        <v>102</v>
      </c>
    </row>
    <row r="91" spans="1:11" x14ac:dyDescent="0.25">
      <c r="A91" s="114">
        <v>51141</v>
      </c>
      <c r="B91" s="114" t="s">
        <v>845</v>
      </c>
      <c r="C91" s="115" t="s">
        <v>846</v>
      </c>
      <c r="D91" s="114">
        <v>21</v>
      </c>
      <c r="E91" s="116">
        <v>65</v>
      </c>
      <c r="F91" s="114">
        <v>1123</v>
      </c>
      <c r="G91" s="114">
        <v>422</v>
      </c>
      <c r="H91" s="114">
        <v>5100</v>
      </c>
      <c r="I91" s="117">
        <v>418001</v>
      </c>
      <c r="J91" s="114">
        <v>151</v>
      </c>
      <c r="K91" s="118">
        <v>103</v>
      </c>
    </row>
    <row r="92" spans="1:11" x14ac:dyDescent="0.25">
      <c r="A92" s="114">
        <v>51142</v>
      </c>
      <c r="B92" s="114" t="s">
        <v>845</v>
      </c>
      <c r="C92" s="115" t="s">
        <v>846</v>
      </c>
      <c r="D92" s="114">
        <v>21</v>
      </c>
      <c r="E92" s="116">
        <v>65</v>
      </c>
      <c r="F92" s="114">
        <v>1123</v>
      </c>
      <c r="G92" s="114">
        <v>422</v>
      </c>
      <c r="H92" s="114">
        <v>5100</v>
      </c>
      <c r="I92" s="117">
        <v>418001</v>
      </c>
      <c r="J92" s="118">
        <v>151</v>
      </c>
      <c r="K92" s="118">
        <v>103</v>
      </c>
    </row>
    <row r="93" spans="1:11" x14ac:dyDescent="0.25">
      <c r="A93" s="114">
        <v>51143</v>
      </c>
      <c r="B93" s="114" t="s">
        <v>845</v>
      </c>
      <c r="C93" s="115" t="s">
        <v>846</v>
      </c>
      <c r="D93" s="114">
        <v>21</v>
      </c>
      <c r="E93" s="116">
        <v>60</v>
      </c>
      <c r="F93" s="114">
        <v>1123</v>
      </c>
      <c r="G93" s="114">
        <v>422</v>
      </c>
      <c r="H93" s="114">
        <v>5100</v>
      </c>
      <c r="I93" s="117">
        <v>418082</v>
      </c>
      <c r="J93" s="114">
        <v>151</v>
      </c>
      <c r="K93" s="118">
        <v>101</v>
      </c>
    </row>
    <row r="94" spans="1:11" x14ac:dyDescent="0.25">
      <c r="A94" s="114">
        <v>51144</v>
      </c>
      <c r="B94" s="114" t="s">
        <v>1040</v>
      </c>
      <c r="C94" s="115" t="s">
        <v>1079</v>
      </c>
      <c r="D94" s="114">
        <v>21</v>
      </c>
      <c r="E94" s="116">
        <v>60</v>
      </c>
      <c r="F94" s="114">
        <v>1009</v>
      </c>
      <c r="G94" s="114">
        <v>100</v>
      </c>
      <c r="H94" s="114">
        <v>5100</v>
      </c>
      <c r="I94" s="117">
        <v>593</v>
      </c>
      <c r="J94" s="118">
        <v>151</v>
      </c>
      <c r="K94" s="118">
        <v>0</v>
      </c>
    </row>
    <row r="95" spans="1:11" x14ac:dyDescent="0.25">
      <c r="A95" s="114">
        <v>51145</v>
      </c>
      <c r="B95" s="114" t="s">
        <v>208</v>
      </c>
      <c r="C95" s="115" t="s">
        <v>847</v>
      </c>
      <c r="D95" s="114">
        <v>21</v>
      </c>
      <c r="E95" s="116">
        <v>60</v>
      </c>
      <c r="F95" s="114">
        <v>1013</v>
      </c>
      <c r="G95" s="114">
        <v>100</v>
      </c>
      <c r="H95" s="114">
        <v>5100</v>
      </c>
      <c r="I95" s="117">
        <v>1001</v>
      </c>
      <c r="J95" s="118">
        <v>151</v>
      </c>
      <c r="K95" s="118">
        <v>101</v>
      </c>
    </row>
    <row r="96" spans="1:11" x14ac:dyDescent="0.25">
      <c r="A96" s="114">
        <v>51150</v>
      </c>
      <c r="B96" s="114" t="s">
        <v>1040</v>
      </c>
      <c r="C96" s="115" t="s">
        <v>25</v>
      </c>
      <c r="D96" s="114">
        <v>21</v>
      </c>
      <c r="E96" s="116">
        <v>60</v>
      </c>
      <c r="F96" s="114">
        <v>1009</v>
      </c>
      <c r="G96" s="114">
        <v>100</v>
      </c>
      <c r="H96" s="114">
        <v>5100</v>
      </c>
      <c r="I96" s="117">
        <v>421076</v>
      </c>
      <c r="J96" s="114">
        <v>151</v>
      </c>
      <c r="K96" s="118">
        <v>103</v>
      </c>
    </row>
    <row r="97" spans="1:11" x14ac:dyDescent="0.25">
      <c r="A97" s="114">
        <v>51189</v>
      </c>
      <c r="B97" s="114" t="s">
        <v>1080</v>
      </c>
      <c r="C97" s="115" t="s">
        <v>1081</v>
      </c>
      <c r="D97" s="114">
        <v>21</v>
      </c>
      <c r="E97" s="116">
        <v>550</v>
      </c>
      <c r="F97" s="114">
        <v>1009</v>
      </c>
      <c r="G97" s="114">
        <v>443</v>
      </c>
      <c r="H97" s="114">
        <v>5100</v>
      </c>
      <c r="I97" s="117">
        <v>449011</v>
      </c>
      <c r="J97" s="114">
        <v>151</v>
      </c>
      <c r="K97" s="118">
        <v>0</v>
      </c>
    </row>
    <row r="98" spans="1:11" x14ac:dyDescent="0.25">
      <c r="A98" s="114">
        <v>51199</v>
      </c>
      <c r="B98" s="114" t="s">
        <v>1040</v>
      </c>
      <c r="C98" s="115" t="s">
        <v>1079</v>
      </c>
      <c r="D98" s="114">
        <v>21</v>
      </c>
      <c r="E98" s="116">
        <v>60</v>
      </c>
      <c r="F98" s="114">
        <v>1009</v>
      </c>
      <c r="G98" s="114">
        <v>100</v>
      </c>
      <c r="H98" s="114">
        <v>5200</v>
      </c>
      <c r="I98" s="117">
        <v>1001</v>
      </c>
      <c r="J98" s="114">
        <v>151</v>
      </c>
      <c r="K98" s="118">
        <v>111</v>
      </c>
    </row>
    <row r="99" spans="1:11" x14ac:dyDescent="0.25">
      <c r="A99" s="114">
        <v>52001</v>
      </c>
      <c r="B99" s="114" t="s">
        <v>211</v>
      </c>
      <c r="C99" s="115" t="s">
        <v>245</v>
      </c>
      <c r="D99" s="114">
        <v>1</v>
      </c>
      <c r="E99" s="116">
        <v>15</v>
      </c>
      <c r="F99" s="114">
        <v>1004</v>
      </c>
      <c r="G99" s="114">
        <v>100</v>
      </c>
      <c r="H99" s="114">
        <v>5200</v>
      </c>
      <c r="I99" s="117">
        <v>1001</v>
      </c>
      <c r="J99" s="114">
        <v>121</v>
      </c>
      <c r="K99" s="118">
        <v>111</v>
      </c>
    </row>
    <row r="100" spans="1:11" x14ac:dyDescent="0.25">
      <c r="A100" s="114">
        <v>52002</v>
      </c>
      <c r="B100" s="114" t="s">
        <v>212</v>
      </c>
      <c r="C100" s="115" t="s">
        <v>228</v>
      </c>
      <c r="D100" s="114">
        <v>1</v>
      </c>
      <c r="E100" s="116">
        <v>15</v>
      </c>
      <c r="F100" s="114">
        <v>1004</v>
      </c>
      <c r="G100" s="114">
        <v>100</v>
      </c>
      <c r="H100" s="114">
        <v>5200</v>
      </c>
      <c r="I100" s="117">
        <v>1001</v>
      </c>
      <c r="J100" s="114">
        <v>121</v>
      </c>
      <c r="K100" s="118">
        <v>112</v>
      </c>
    </row>
    <row r="101" spans="1:11" x14ac:dyDescent="0.25">
      <c r="A101" s="114">
        <v>52003</v>
      </c>
      <c r="B101" s="114" t="s">
        <v>213</v>
      </c>
      <c r="C101" s="115" t="s">
        <v>229</v>
      </c>
      <c r="D101" s="114">
        <v>1</v>
      </c>
      <c r="E101" s="116">
        <v>15</v>
      </c>
      <c r="F101" s="114">
        <v>1004</v>
      </c>
      <c r="G101" s="114">
        <v>100</v>
      </c>
      <c r="H101" s="114">
        <v>5200</v>
      </c>
      <c r="I101" s="117">
        <v>1001</v>
      </c>
      <c r="J101" s="114">
        <v>121</v>
      </c>
      <c r="K101" s="118">
        <v>113</v>
      </c>
    </row>
    <row r="102" spans="1:11" x14ac:dyDescent="0.25">
      <c r="A102" s="114">
        <v>52004</v>
      </c>
      <c r="B102" s="114" t="s">
        <v>214</v>
      </c>
      <c r="C102" s="115" t="s">
        <v>230</v>
      </c>
      <c r="D102" s="114">
        <v>1</v>
      </c>
      <c r="E102" s="116">
        <v>15</v>
      </c>
      <c r="F102" s="114">
        <v>1004</v>
      </c>
      <c r="G102" s="114">
        <v>100</v>
      </c>
      <c r="H102" s="114">
        <v>5200</v>
      </c>
      <c r="I102" s="117">
        <v>1001</v>
      </c>
      <c r="J102" s="118">
        <v>121</v>
      </c>
      <c r="K102" s="118">
        <v>254</v>
      </c>
    </row>
    <row r="103" spans="1:11" x14ac:dyDescent="0.25">
      <c r="A103" s="114">
        <v>52005</v>
      </c>
      <c r="B103" s="114" t="s">
        <v>215</v>
      </c>
      <c r="C103" s="115" t="s">
        <v>231</v>
      </c>
      <c r="D103" s="114">
        <v>1</v>
      </c>
      <c r="E103" s="116">
        <v>15</v>
      </c>
      <c r="F103" s="114">
        <v>1004</v>
      </c>
      <c r="G103" s="114">
        <v>100</v>
      </c>
      <c r="H103" s="114">
        <v>5200</v>
      </c>
      <c r="I103" s="117">
        <v>1001</v>
      </c>
      <c r="J103" s="118">
        <v>121</v>
      </c>
      <c r="K103" s="118">
        <v>255</v>
      </c>
    </row>
    <row r="104" spans="1:11" x14ac:dyDescent="0.25">
      <c r="A104" s="114">
        <v>52006</v>
      </c>
      <c r="B104" s="114" t="s">
        <v>211</v>
      </c>
      <c r="C104" s="115" t="s">
        <v>245</v>
      </c>
      <c r="D104" s="114">
        <v>1</v>
      </c>
      <c r="E104" s="116">
        <v>20</v>
      </c>
      <c r="F104" s="114">
        <v>1001</v>
      </c>
      <c r="G104" s="114">
        <v>100</v>
      </c>
      <c r="H104" s="114">
        <v>5200</v>
      </c>
      <c r="I104" s="117">
        <v>1001</v>
      </c>
      <c r="J104" s="118">
        <v>121</v>
      </c>
      <c r="K104" s="118">
        <v>111</v>
      </c>
    </row>
    <row r="105" spans="1:11" x14ac:dyDescent="0.25">
      <c r="A105" s="114">
        <v>52007</v>
      </c>
      <c r="B105" s="114" t="s">
        <v>212</v>
      </c>
      <c r="C105" s="115" t="s">
        <v>228</v>
      </c>
      <c r="D105" s="114">
        <v>1</v>
      </c>
      <c r="E105" s="116">
        <v>20</v>
      </c>
      <c r="F105" s="114">
        <v>1001</v>
      </c>
      <c r="G105" s="114">
        <v>100</v>
      </c>
      <c r="H105" s="114">
        <v>5200</v>
      </c>
      <c r="I105" s="117">
        <v>1001</v>
      </c>
      <c r="J105" s="118">
        <v>121</v>
      </c>
      <c r="K105" s="118">
        <v>112</v>
      </c>
    </row>
    <row r="106" spans="1:11" x14ac:dyDescent="0.25">
      <c r="A106" s="114">
        <v>52008</v>
      </c>
      <c r="B106" s="114" t="s">
        <v>213</v>
      </c>
      <c r="C106" s="115" t="s">
        <v>229</v>
      </c>
      <c r="D106" s="114">
        <v>1</v>
      </c>
      <c r="E106" s="116">
        <v>20</v>
      </c>
      <c r="F106" s="114">
        <v>1001</v>
      </c>
      <c r="G106" s="114">
        <v>100</v>
      </c>
      <c r="H106" s="114">
        <v>5200</v>
      </c>
      <c r="I106" s="117">
        <v>1001</v>
      </c>
      <c r="J106" s="118">
        <v>121</v>
      </c>
      <c r="K106" s="118">
        <v>113</v>
      </c>
    </row>
    <row r="107" spans="1:11" x14ac:dyDescent="0.25">
      <c r="A107" s="114">
        <v>52009</v>
      </c>
      <c r="B107" s="114" t="s">
        <v>212</v>
      </c>
      <c r="C107" s="115" t="s">
        <v>228</v>
      </c>
      <c r="D107" s="114">
        <v>1</v>
      </c>
      <c r="E107" s="116">
        <v>20</v>
      </c>
      <c r="F107" s="114">
        <v>1001</v>
      </c>
      <c r="G107" s="114">
        <v>443</v>
      </c>
      <c r="H107" s="114">
        <v>5200</v>
      </c>
      <c r="I107" s="117">
        <v>449011</v>
      </c>
      <c r="J107" s="114">
        <v>121</v>
      </c>
      <c r="K107" s="118">
        <v>0</v>
      </c>
    </row>
    <row r="108" spans="1:11" x14ac:dyDescent="0.25">
      <c r="A108" s="114">
        <v>52010</v>
      </c>
      <c r="B108" s="114" t="s">
        <v>216</v>
      </c>
      <c r="C108" s="115" t="s">
        <v>217</v>
      </c>
      <c r="D108" s="114">
        <v>1</v>
      </c>
      <c r="E108" s="116">
        <v>35</v>
      </c>
      <c r="F108" s="114">
        <v>1004</v>
      </c>
      <c r="G108" s="114">
        <v>100</v>
      </c>
      <c r="H108" s="114">
        <v>5200</v>
      </c>
      <c r="I108" s="117">
        <v>1001</v>
      </c>
      <c r="J108" s="114">
        <v>121</v>
      </c>
      <c r="K108" s="118">
        <v>254</v>
      </c>
    </row>
    <row r="109" spans="1:11" x14ac:dyDescent="0.25">
      <c r="A109" s="114">
        <v>52011</v>
      </c>
      <c r="B109" s="114" t="s">
        <v>218</v>
      </c>
      <c r="C109" s="115" t="s">
        <v>848</v>
      </c>
      <c r="D109" s="114">
        <v>1</v>
      </c>
      <c r="E109" s="116">
        <v>35</v>
      </c>
      <c r="F109" s="114">
        <v>1004</v>
      </c>
      <c r="G109" s="114">
        <v>100</v>
      </c>
      <c r="H109" s="114">
        <v>5200</v>
      </c>
      <c r="I109" s="117">
        <v>1001</v>
      </c>
      <c r="J109" s="114">
        <v>121</v>
      </c>
      <c r="K109" s="118">
        <v>254</v>
      </c>
    </row>
    <row r="110" spans="1:11" x14ac:dyDescent="0.25">
      <c r="A110" s="114">
        <v>52012</v>
      </c>
      <c r="B110" s="114" t="s">
        <v>220</v>
      </c>
      <c r="C110" s="115" t="s">
        <v>849</v>
      </c>
      <c r="D110" s="114">
        <v>1</v>
      </c>
      <c r="E110" s="116">
        <v>35</v>
      </c>
      <c r="F110" s="114">
        <v>1004</v>
      </c>
      <c r="G110" s="114">
        <v>100</v>
      </c>
      <c r="H110" s="114">
        <v>5200</v>
      </c>
      <c r="I110" s="117">
        <v>1001</v>
      </c>
      <c r="J110" s="118">
        <v>121</v>
      </c>
      <c r="K110" s="118">
        <v>254</v>
      </c>
    </row>
    <row r="111" spans="1:11" x14ac:dyDescent="0.25">
      <c r="A111" s="114">
        <v>52014</v>
      </c>
      <c r="B111" s="114" t="s">
        <v>221</v>
      </c>
      <c r="C111" s="115" t="s">
        <v>792</v>
      </c>
      <c r="D111" s="114">
        <v>1</v>
      </c>
      <c r="E111" s="116">
        <v>35</v>
      </c>
      <c r="F111" s="114">
        <v>1004</v>
      </c>
      <c r="G111" s="114">
        <v>100</v>
      </c>
      <c r="H111" s="114">
        <v>5200</v>
      </c>
      <c r="I111" s="117">
        <v>1001</v>
      </c>
      <c r="J111" s="118">
        <v>121</v>
      </c>
      <c r="K111" s="118">
        <v>111</v>
      </c>
    </row>
    <row r="112" spans="1:11" x14ac:dyDescent="0.25">
      <c r="A112" s="114">
        <v>52017</v>
      </c>
      <c r="B112" s="114" t="s">
        <v>222</v>
      </c>
      <c r="C112" s="115" t="s">
        <v>223</v>
      </c>
      <c r="D112" s="114">
        <v>1</v>
      </c>
      <c r="E112" s="116">
        <v>35</v>
      </c>
      <c r="F112" s="114">
        <v>1004</v>
      </c>
      <c r="G112" s="114">
        <v>100</v>
      </c>
      <c r="H112" s="114">
        <v>5200</v>
      </c>
      <c r="I112" s="117">
        <v>1001</v>
      </c>
      <c r="J112" s="118">
        <v>121</v>
      </c>
      <c r="K112" s="118">
        <v>111</v>
      </c>
    </row>
    <row r="113" spans="1:11" x14ac:dyDescent="0.25">
      <c r="A113" s="114">
        <v>52018</v>
      </c>
      <c r="B113" s="114" t="s">
        <v>222</v>
      </c>
      <c r="C113" s="115" t="s">
        <v>223</v>
      </c>
      <c r="D113" s="114">
        <v>1</v>
      </c>
      <c r="E113" s="116">
        <v>35</v>
      </c>
      <c r="F113" s="114">
        <v>1004</v>
      </c>
      <c r="G113" s="114">
        <v>100</v>
      </c>
      <c r="H113" s="114">
        <v>5200</v>
      </c>
      <c r="I113" s="117">
        <v>1001</v>
      </c>
      <c r="J113" s="118">
        <v>121</v>
      </c>
      <c r="K113" s="118">
        <v>113</v>
      </c>
    </row>
    <row r="114" spans="1:11" x14ac:dyDescent="0.25">
      <c r="A114" s="114">
        <v>52019</v>
      </c>
      <c r="B114" s="114" t="s">
        <v>224</v>
      </c>
      <c r="C114" s="115" t="s">
        <v>225</v>
      </c>
      <c r="D114" s="114">
        <v>1</v>
      </c>
      <c r="E114" s="116">
        <v>35</v>
      </c>
      <c r="F114" s="114">
        <v>1004</v>
      </c>
      <c r="G114" s="114">
        <v>100</v>
      </c>
      <c r="H114" s="114">
        <v>5200</v>
      </c>
      <c r="I114" s="117">
        <v>1001</v>
      </c>
      <c r="J114" s="118">
        <v>121</v>
      </c>
      <c r="K114" s="118">
        <v>111</v>
      </c>
    </row>
    <row r="115" spans="1:11" x14ac:dyDescent="0.25">
      <c r="A115" s="114">
        <v>52021</v>
      </c>
      <c r="B115" s="114" t="s">
        <v>226</v>
      </c>
      <c r="C115" s="115" t="s">
        <v>227</v>
      </c>
      <c r="D115" s="114">
        <v>1</v>
      </c>
      <c r="E115" s="116">
        <v>35</v>
      </c>
      <c r="F115" s="114">
        <v>1004</v>
      </c>
      <c r="G115" s="114">
        <v>422</v>
      </c>
      <c r="H115" s="114">
        <v>5200</v>
      </c>
      <c r="I115" s="117">
        <v>418014</v>
      </c>
      <c r="J115" s="118">
        <v>121</v>
      </c>
      <c r="K115" s="118">
        <v>111</v>
      </c>
    </row>
    <row r="116" spans="1:11" x14ac:dyDescent="0.25">
      <c r="A116" s="114">
        <v>52022</v>
      </c>
      <c r="B116" s="114" t="s">
        <v>212</v>
      </c>
      <c r="C116" s="115" t="s">
        <v>228</v>
      </c>
      <c r="D116" s="114">
        <v>1</v>
      </c>
      <c r="E116" s="116">
        <v>35</v>
      </c>
      <c r="F116" s="114">
        <v>1004</v>
      </c>
      <c r="G116" s="114">
        <v>422</v>
      </c>
      <c r="H116" s="114">
        <v>5200</v>
      </c>
      <c r="I116" s="117">
        <v>418014</v>
      </c>
      <c r="J116" s="118">
        <v>121</v>
      </c>
      <c r="K116" s="118">
        <v>112</v>
      </c>
    </row>
    <row r="117" spans="1:11" x14ac:dyDescent="0.25">
      <c r="A117" s="114">
        <v>52023</v>
      </c>
      <c r="B117" s="114" t="s">
        <v>213</v>
      </c>
      <c r="C117" s="115" t="s">
        <v>229</v>
      </c>
      <c r="D117" s="114">
        <v>1</v>
      </c>
      <c r="E117" s="116">
        <v>35</v>
      </c>
      <c r="F117" s="114">
        <v>1004</v>
      </c>
      <c r="G117" s="114">
        <v>422</v>
      </c>
      <c r="H117" s="114">
        <v>5200</v>
      </c>
      <c r="I117" s="117">
        <v>418014</v>
      </c>
      <c r="J117" s="118">
        <v>121</v>
      </c>
      <c r="K117" s="118">
        <v>113</v>
      </c>
    </row>
    <row r="118" spans="1:11" x14ac:dyDescent="0.25">
      <c r="A118" s="114">
        <v>52024</v>
      </c>
      <c r="B118" s="114" t="s">
        <v>214</v>
      </c>
      <c r="C118" s="115" t="s">
        <v>230</v>
      </c>
      <c r="D118" s="114">
        <v>1</v>
      </c>
      <c r="E118" s="116">
        <v>35</v>
      </c>
      <c r="F118" s="114">
        <v>1004</v>
      </c>
      <c r="G118" s="114">
        <v>422</v>
      </c>
      <c r="H118" s="114">
        <v>5200</v>
      </c>
      <c r="I118" s="117">
        <v>418014</v>
      </c>
      <c r="J118" s="118">
        <v>121</v>
      </c>
      <c r="K118" s="118">
        <v>254</v>
      </c>
    </row>
    <row r="119" spans="1:11" x14ac:dyDescent="0.25">
      <c r="A119" s="114">
        <v>52025</v>
      </c>
      <c r="B119" s="114" t="s">
        <v>215</v>
      </c>
      <c r="C119" s="115" t="s">
        <v>231</v>
      </c>
      <c r="D119" s="114">
        <v>1</v>
      </c>
      <c r="E119" s="116">
        <v>35</v>
      </c>
      <c r="F119" s="114">
        <v>1004</v>
      </c>
      <c r="G119" s="114">
        <v>422</v>
      </c>
      <c r="H119" s="114">
        <v>5200</v>
      </c>
      <c r="I119" s="117">
        <v>418014</v>
      </c>
      <c r="J119" s="118">
        <v>121</v>
      </c>
      <c r="K119" s="118">
        <v>255</v>
      </c>
    </row>
    <row r="120" spans="1:11" x14ac:dyDescent="0.25">
      <c r="A120" s="114">
        <v>52026</v>
      </c>
      <c r="B120" s="114" t="s">
        <v>178</v>
      </c>
      <c r="C120" s="115" t="s">
        <v>232</v>
      </c>
      <c r="D120" s="114">
        <v>1</v>
      </c>
      <c r="E120" s="116">
        <v>35</v>
      </c>
      <c r="F120" s="114">
        <v>1004</v>
      </c>
      <c r="G120" s="114">
        <v>100</v>
      </c>
      <c r="H120" s="114">
        <v>5200</v>
      </c>
      <c r="I120" s="117">
        <v>1001</v>
      </c>
      <c r="J120" s="118">
        <v>121</v>
      </c>
      <c r="K120" s="118">
        <v>111</v>
      </c>
    </row>
    <row r="121" spans="1:11" x14ac:dyDescent="0.25">
      <c r="A121" s="114">
        <v>52034</v>
      </c>
      <c r="B121" s="114" t="s">
        <v>221</v>
      </c>
      <c r="C121" s="115" t="s">
        <v>792</v>
      </c>
      <c r="D121" s="114">
        <v>1</v>
      </c>
      <c r="E121" s="116">
        <v>35</v>
      </c>
      <c r="F121" s="114">
        <v>1004</v>
      </c>
      <c r="G121" s="114">
        <v>422</v>
      </c>
      <c r="H121" s="114">
        <v>5200</v>
      </c>
      <c r="I121" s="117">
        <v>418014</v>
      </c>
      <c r="J121" s="118">
        <v>121</v>
      </c>
      <c r="K121" s="118">
        <v>111</v>
      </c>
    </row>
    <row r="122" spans="1:11" x14ac:dyDescent="0.25">
      <c r="A122" s="114">
        <v>52035</v>
      </c>
      <c r="B122" s="114" t="s">
        <v>233</v>
      </c>
      <c r="C122" s="115" t="s">
        <v>793</v>
      </c>
      <c r="D122" s="114">
        <v>1</v>
      </c>
      <c r="E122" s="116">
        <v>35</v>
      </c>
      <c r="F122" s="114">
        <v>1004</v>
      </c>
      <c r="G122" s="114">
        <v>100</v>
      </c>
      <c r="H122" s="114">
        <v>5200</v>
      </c>
      <c r="I122" s="117">
        <v>1001</v>
      </c>
      <c r="J122" s="118">
        <v>121</v>
      </c>
      <c r="K122" s="118">
        <v>111</v>
      </c>
    </row>
    <row r="123" spans="1:11" x14ac:dyDescent="0.25">
      <c r="A123" s="114">
        <v>52040</v>
      </c>
      <c r="B123" s="114" t="s">
        <v>234</v>
      </c>
      <c r="C123" s="115" t="s">
        <v>235</v>
      </c>
      <c r="D123" s="114">
        <v>1</v>
      </c>
      <c r="E123" s="116">
        <v>35</v>
      </c>
      <c r="F123" s="114">
        <v>1004</v>
      </c>
      <c r="G123" s="114">
        <v>100</v>
      </c>
      <c r="H123" s="114">
        <v>5200</v>
      </c>
      <c r="I123" s="117">
        <v>1001</v>
      </c>
      <c r="J123" s="118">
        <v>121</v>
      </c>
      <c r="K123" s="118">
        <v>254</v>
      </c>
    </row>
    <row r="124" spans="1:11" x14ac:dyDescent="0.25">
      <c r="A124" s="114">
        <v>52041</v>
      </c>
      <c r="B124" s="114" t="s">
        <v>222</v>
      </c>
      <c r="C124" s="115" t="s">
        <v>223</v>
      </c>
      <c r="D124" s="114">
        <v>1</v>
      </c>
      <c r="E124" s="116">
        <v>35</v>
      </c>
      <c r="F124" s="114">
        <v>1004</v>
      </c>
      <c r="G124" s="114">
        <v>422</v>
      </c>
      <c r="H124" s="114">
        <v>5200</v>
      </c>
      <c r="I124" s="117">
        <v>418015</v>
      </c>
      <c r="J124" s="118">
        <v>121</v>
      </c>
      <c r="K124" s="118">
        <v>111</v>
      </c>
    </row>
    <row r="125" spans="1:11" x14ac:dyDescent="0.25">
      <c r="A125" s="114">
        <v>52042</v>
      </c>
      <c r="B125" s="114" t="s">
        <v>236</v>
      </c>
      <c r="C125" s="115" t="s">
        <v>237</v>
      </c>
      <c r="D125" s="114">
        <v>1</v>
      </c>
      <c r="E125" s="116">
        <v>550</v>
      </c>
      <c r="F125" s="114">
        <v>1004</v>
      </c>
      <c r="G125" s="114">
        <v>100</v>
      </c>
      <c r="H125" s="114">
        <v>5200</v>
      </c>
      <c r="I125" s="117">
        <v>1001</v>
      </c>
      <c r="J125" s="118">
        <v>121</v>
      </c>
      <c r="K125" s="118">
        <v>254</v>
      </c>
    </row>
    <row r="126" spans="1:11" x14ac:dyDescent="0.25">
      <c r="A126" s="114">
        <v>52044</v>
      </c>
      <c r="B126" s="114" t="s">
        <v>239</v>
      </c>
      <c r="C126" s="115" t="s">
        <v>240</v>
      </c>
      <c r="D126" s="114">
        <v>1</v>
      </c>
      <c r="E126" s="116">
        <v>550</v>
      </c>
      <c r="F126" s="114">
        <v>1004</v>
      </c>
      <c r="G126" s="114">
        <v>100</v>
      </c>
      <c r="H126" s="114">
        <v>5200</v>
      </c>
      <c r="I126" s="117">
        <v>1001</v>
      </c>
      <c r="J126" s="118">
        <v>121</v>
      </c>
      <c r="K126" s="118">
        <v>111</v>
      </c>
    </row>
    <row r="127" spans="1:11" x14ac:dyDescent="0.25">
      <c r="A127" s="114">
        <v>52045</v>
      </c>
      <c r="B127" s="114" t="s">
        <v>241</v>
      </c>
      <c r="C127" s="115" t="s">
        <v>242</v>
      </c>
      <c r="D127" s="114">
        <v>1</v>
      </c>
      <c r="E127" s="116">
        <v>550</v>
      </c>
      <c r="F127" s="114">
        <v>1004</v>
      </c>
      <c r="G127" s="114">
        <v>422</v>
      </c>
      <c r="H127" s="114">
        <v>5200</v>
      </c>
      <c r="I127" s="117">
        <v>418015</v>
      </c>
      <c r="J127" s="118">
        <v>121</v>
      </c>
      <c r="K127" s="118">
        <v>111</v>
      </c>
    </row>
    <row r="128" spans="1:11" x14ac:dyDescent="0.25">
      <c r="A128" s="114">
        <v>52046</v>
      </c>
      <c r="B128" s="114" t="s">
        <v>239</v>
      </c>
      <c r="C128" s="115" t="s">
        <v>240</v>
      </c>
      <c r="D128" s="114">
        <v>1</v>
      </c>
      <c r="E128" s="116">
        <v>550</v>
      </c>
      <c r="F128" s="114">
        <v>1004</v>
      </c>
      <c r="G128" s="114">
        <v>100</v>
      </c>
      <c r="H128" s="114">
        <v>5200</v>
      </c>
      <c r="I128" s="117">
        <v>11063</v>
      </c>
      <c r="J128" s="114">
        <v>121</v>
      </c>
      <c r="K128" s="118">
        <v>254</v>
      </c>
    </row>
    <row r="129" spans="1:11" x14ac:dyDescent="0.25">
      <c r="A129" s="114">
        <v>52047</v>
      </c>
      <c r="B129" s="114" t="s">
        <v>239</v>
      </c>
      <c r="C129" s="115" t="s">
        <v>240</v>
      </c>
      <c r="D129" s="114">
        <v>1</v>
      </c>
      <c r="E129" s="116">
        <v>550</v>
      </c>
      <c r="F129" s="114">
        <v>1004</v>
      </c>
      <c r="G129" s="114">
        <v>100</v>
      </c>
      <c r="H129" s="114">
        <v>5200</v>
      </c>
      <c r="I129" s="117">
        <v>11064</v>
      </c>
      <c r="J129" s="114">
        <v>121</v>
      </c>
      <c r="K129" s="118">
        <v>254</v>
      </c>
    </row>
    <row r="130" spans="1:11" x14ac:dyDescent="0.25">
      <c r="A130" s="114">
        <v>52048</v>
      </c>
      <c r="B130" s="114" t="s">
        <v>239</v>
      </c>
      <c r="C130" s="115" t="s">
        <v>240</v>
      </c>
      <c r="D130" s="114">
        <v>1</v>
      </c>
      <c r="E130" s="116">
        <v>550</v>
      </c>
      <c r="F130" s="114">
        <v>1004</v>
      </c>
      <c r="G130" s="114">
        <v>100</v>
      </c>
      <c r="H130" s="114">
        <v>5200</v>
      </c>
      <c r="I130" s="117">
        <v>11065</v>
      </c>
      <c r="J130" s="114">
        <v>121</v>
      </c>
      <c r="K130" s="118">
        <v>254</v>
      </c>
    </row>
    <row r="131" spans="1:11" x14ac:dyDescent="0.25">
      <c r="A131" s="114">
        <v>52049</v>
      </c>
      <c r="B131" s="114" t="s">
        <v>239</v>
      </c>
      <c r="C131" s="115" t="s">
        <v>240</v>
      </c>
      <c r="D131" s="114">
        <v>1</v>
      </c>
      <c r="E131" s="116">
        <v>550</v>
      </c>
      <c r="F131" s="114">
        <v>1004</v>
      </c>
      <c r="G131" s="114">
        <v>100</v>
      </c>
      <c r="H131" s="114">
        <v>5200</v>
      </c>
      <c r="I131" s="117">
        <v>11066</v>
      </c>
      <c r="J131" s="114">
        <v>121</v>
      </c>
      <c r="K131" s="118">
        <v>254</v>
      </c>
    </row>
    <row r="132" spans="1:11" x14ac:dyDescent="0.25">
      <c r="A132" s="114">
        <v>52050</v>
      </c>
      <c r="B132" s="114" t="s">
        <v>239</v>
      </c>
      <c r="C132" s="115" t="s">
        <v>240</v>
      </c>
      <c r="D132" s="114">
        <v>1</v>
      </c>
      <c r="E132" s="116">
        <v>550</v>
      </c>
      <c r="F132" s="114">
        <v>1004</v>
      </c>
      <c r="G132" s="114">
        <v>100</v>
      </c>
      <c r="H132" s="114">
        <v>5200</v>
      </c>
      <c r="I132" s="117">
        <v>11067</v>
      </c>
      <c r="J132" s="118">
        <v>121</v>
      </c>
      <c r="K132" s="118">
        <v>254</v>
      </c>
    </row>
    <row r="133" spans="1:11" x14ac:dyDescent="0.25">
      <c r="A133" s="114">
        <v>52051</v>
      </c>
      <c r="B133" s="114" t="s">
        <v>236</v>
      </c>
      <c r="C133" s="115" t="s">
        <v>237</v>
      </c>
      <c r="D133" s="114">
        <v>1</v>
      </c>
      <c r="E133" s="116">
        <v>550</v>
      </c>
      <c r="F133" s="114">
        <v>1004</v>
      </c>
      <c r="G133" s="114">
        <v>443</v>
      </c>
      <c r="H133" s="114">
        <v>5200</v>
      </c>
      <c r="I133" s="117">
        <v>418014</v>
      </c>
      <c r="J133" s="118">
        <v>121</v>
      </c>
      <c r="K133" s="118">
        <v>254</v>
      </c>
    </row>
    <row r="134" spans="1:11" x14ac:dyDescent="0.25">
      <c r="A134" s="114">
        <v>52052</v>
      </c>
      <c r="B134" s="114" t="s">
        <v>212</v>
      </c>
      <c r="C134" s="115" t="s">
        <v>228</v>
      </c>
      <c r="D134" s="114">
        <v>1</v>
      </c>
      <c r="E134" s="116">
        <v>15</v>
      </c>
      <c r="F134" s="114">
        <v>1004</v>
      </c>
      <c r="G134" s="114">
        <v>100</v>
      </c>
      <c r="H134" s="114">
        <v>5200</v>
      </c>
      <c r="I134" s="117">
        <v>556</v>
      </c>
      <c r="J134" s="118">
        <v>121</v>
      </c>
      <c r="K134" s="118">
        <v>112</v>
      </c>
    </row>
    <row r="135" spans="1:11" x14ac:dyDescent="0.25">
      <c r="A135" s="114">
        <v>52053</v>
      </c>
      <c r="B135" s="114" t="s">
        <v>214</v>
      </c>
      <c r="C135" s="115" t="s">
        <v>230</v>
      </c>
      <c r="D135" s="114">
        <v>1</v>
      </c>
      <c r="E135" s="116">
        <v>35</v>
      </c>
      <c r="F135" s="114">
        <v>1004</v>
      </c>
      <c r="G135" s="114">
        <v>100</v>
      </c>
      <c r="H135" s="114">
        <v>5100</v>
      </c>
      <c r="I135" s="117">
        <v>1195</v>
      </c>
      <c r="J135" s="118">
        <v>121</v>
      </c>
      <c r="K135" s="118" t="s">
        <v>158</v>
      </c>
    </row>
    <row r="136" spans="1:11" x14ac:dyDescent="0.25">
      <c r="A136" s="114">
        <v>52063</v>
      </c>
      <c r="B136" s="114" t="s">
        <v>243</v>
      </c>
      <c r="C136" s="115" t="s">
        <v>794</v>
      </c>
      <c r="D136" s="114">
        <v>1</v>
      </c>
      <c r="E136" s="116">
        <v>15</v>
      </c>
      <c r="F136" s="114">
        <v>1004</v>
      </c>
      <c r="G136" s="114">
        <v>100</v>
      </c>
      <c r="H136" s="114">
        <v>5200</v>
      </c>
      <c r="I136" s="117">
        <v>1001</v>
      </c>
      <c r="J136" s="118">
        <v>121</v>
      </c>
      <c r="K136" s="118">
        <v>113</v>
      </c>
    </row>
    <row r="137" spans="1:11" x14ac:dyDescent="0.25">
      <c r="A137" s="114">
        <v>52064</v>
      </c>
      <c r="B137" s="114" t="s">
        <v>243</v>
      </c>
      <c r="C137" s="115" t="s">
        <v>794</v>
      </c>
      <c r="D137" s="114">
        <v>1</v>
      </c>
      <c r="E137" s="116">
        <v>15</v>
      </c>
      <c r="F137" s="114">
        <v>1004</v>
      </c>
      <c r="G137" s="114">
        <v>100</v>
      </c>
      <c r="H137" s="114">
        <v>5200</v>
      </c>
      <c r="I137" s="117">
        <v>1001</v>
      </c>
      <c r="J137" s="118">
        <v>121</v>
      </c>
      <c r="K137" s="118">
        <v>254</v>
      </c>
    </row>
    <row r="138" spans="1:11" x14ac:dyDescent="0.25">
      <c r="A138" s="114">
        <v>52070</v>
      </c>
      <c r="B138" s="114" t="s">
        <v>178</v>
      </c>
      <c r="C138" s="115" t="s">
        <v>232</v>
      </c>
      <c r="D138" s="114">
        <v>1</v>
      </c>
      <c r="E138" s="116">
        <v>20</v>
      </c>
      <c r="F138" s="114">
        <v>1001</v>
      </c>
      <c r="G138" s="114">
        <v>443</v>
      </c>
      <c r="H138" s="114">
        <v>5100</v>
      </c>
      <c r="I138" s="117">
        <v>449014</v>
      </c>
      <c r="J138" s="118">
        <v>121</v>
      </c>
      <c r="K138" s="118" t="s">
        <v>158</v>
      </c>
    </row>
    <row r="139" spans="1:11" x14ac:dyDescent="0.25">
      <c r="A139" s="114">
        <v>52072</v>
      </c>
      <c r="B139" s="114" t="s">
        <v>213</v>
      </c>
      <c r="C139" s="115" t="s">
        <v>229</v>
      </c>
      <c r="D139" s="114">
        <v>1</v>
      </c>
      <c r="E139" s="116">
        <v>20</v>
      </c>
      <c r="F139" s="114">
        <v>1001</v>
      </c>
      <c r="G139" s="114">
        <v>443</v>
      </c>
      <c r="H139" s="114">
        <v>5100</v>
      </c>
      <c r="I139" s="117">
        <v>449011</v>
      </c>
      <c r="J139" s="118">
        <v>121</v>
      </c>
      <c r="K139" s="118" t="s">
        <v>158</v>
      </c>
    </row>
    <row r="140" spans="1:11" x14ac:dyDescent="0.25">
      <c r="A140" s="114">
        <v>52075</v>
      </c>
      <c r="B140" s="114" t="s">
        <v>238</v>
      </c>
      <c r="C140" s="115" t="s">
        <v>795</v>
      </c>
      <c r="D140" s="114">
        <v>1</v>
      </c>
      <c r="E140" s="116">
        <v>15</v>
      </c>
      <c r="F140" s="114">
        <v>1001</v>
      </c>
      <c r="G140" s="114">
        <v>100</v>
      </c>
      <c r="H140" s="114">
        <v>5200</v>
      </c>
      <c r="I140" s="117">
        <v>1001</v>
      </c>
      <c r="J140" s="118">
        <v>121</v>
      </c>
      <c r="K140" s="118">
        <v>111</v>
      </c>
    </row>
    <row r="141" spans="1:11" x14ac:dyDescent="0.25">
      <c r="A141" s="114">
        <v>52076</v>
      </c>
      <c r="B141" s="114" t="s">
        <v>244</v>
      </c>
      <c r="C141" s="115" t="s">
        <v>796</v>
      </c>
      <c r="D141" s="114">
        <v>1</v>
      </c>
      <c r="E141" s="116">
        <v>15</v>
      </c>
      <c r="F141" s="114">
        <v>1001</v>
      </c>
      <c r="G141" s="114">
        <v>100</v>
      </c>
      <c r="H141" s="114">
        <v>5200</v>
      </c>
      <c r="I141" s="117">
        <v>1001</v>
      </c>
      <c r="J141" s="118">
        <v>121</v>
      </c>
      <c r="K141" s="118">
        <v>112</v>
      </c>
    </row>
    <row r="142" spans="1:11" x14ac:dyDescent="0.25">
      <c r="A142" s="114">
        <v>52077</v>
      </c>
      <c r="B142" s="114" t="s">
        <v>797</v>
      </c>
      <c r="C142" s="115" t="s">
        <v>798</v>
      </c>
      <c r="D142" s="114">
        <v>1</v>
      </c>
      <c r="E142" s="116">
        <v>15</v>
      </c>
      <c r="F142" s="114">
        <v>1001</v>
      </c>
      <c r="G142" s="114">
        <v>100</v>
      </c>
      <c r="H142" s="114">
        <v>5200</v>
      </c>
      <c r="I142" s="117">
        <v>1001</v>
      </c>
      <c r="J142" s="118">
        <v>121</v>
      </c>
      <c r="K142" s="118">
        <v>113</v>
      </c>
    </row>
    <row r="143" spans="1:11" x14ac:dyDescent="0.25">
      <c r="A143" s="114">
        <v>52078</v>
      </c>
      <c r="B143" s="114" t="s">
        <v>238</v>
      </c>
      <c r="C143" s="115" t="s">
        <v>795</v>
      </c>
      <c r="D143" s="114">
        <v>1</v>
      </c>
      <c r="E143" s="116">
        <v>15</v>
      </c>
      <c r="F143" s="114">
        <v>1001</v>
      </c>
      <c r="G143" s="114">
        <v>100</v>
      </c>
      <c r="H143" s="114">
        <v>5200</v>
      </c>
      <c r="I143" s="117">
        <v>1001</v>
      </c>
      <c r="J143" s="114">
        <v>121</v>
      </c>
      <c r="K143" s="118">
        <v>111</v>
      </c>
    </row>
    <row r="144" spans="1:11" x14ac:dyDescent="0.25">
      <c r="A144" s="114">
        <v>52079</v>
      </c>
      <c r="B144" s="114" t="s">
        <v>244</v>
      </c>
      <c r="C144" s="115" t="s">
        <v>796</v>
      </c>
      <c r="D144" s="114">
        <v>1</v>
      </c>
      <c r="E144" s="116">
        <v>15</v>
      </c>
      <c r="F144" s="114">
        <v>1001</v>
      </c>
      <c r="G144" s="114">
        <v>100</v>
      </c>
      <c r="H144" s="114">
        <v>5200</v>
      </c>
      <c r="I144" s="117">
        <v>1001</v>
      </c>
      <c r="J144" s="114">
        <v>121</v>
      </c>
      <c r="K144" s="118">
        <v>112</v>
      </c>
    </row>
    <row r="145" spans="1:11" x14ac:dyDescent="0.25">
      <c r="A145" s="114">
        <v>52087</v>
      </c>
      <c r="B145" s="114" t="s">
        <v>211</v>
      </c>
      <c r="C145" s="115" t="s">
        <v>245</v>
      </c>
      <c r="D145" s="114">
        <v>1</v>
      </c>
      <c r="E145" s="116">
        <v>550</v>
      </c>
      <c r="F145" s="114">
        <v>1004</v>
      </c>
      <c r="G145" s="114">
        <v>100</v>
      </c>
      <c r="H145" s="114">
        <v>5200</v>
      </c>
      <c r="I145" s="117">
        <v>1735</v>
      </c>
      <c r="J145" s="114">
        <v>121</v>
      </c>
      <c r="K145" s="118">
        <v>111</v>
      </c>
    </row>
    <row r="146" spans="1:11" x14ac:dyDescent="0.25">
      <c r="A146" s="114">
        <v>52088</v>
      </c>
      <c r="B146" s="114" t="s">
        <v>212</v>
      </c>
      <c r="C146" s="115" t="s">
        <v>228</v>
      </c>
      <c r="D146" s="114">
        <v>1</v>
      </c>
      <c r="E146" s="116">
        <v>550</v>
      </c>
      <c r="F146" s="114">
        <v>1004</v>
      </c>
      <c r="G146" s="114">
        <v>100</v>
      </c>
      <c r="H146" s="114">
        <v>5200</v>
      </c>
      <c r="I146" s="117">
        <v>1735</v>
      </c>
      <c r="J146" s="114">
        <v>121</v>
      </c>
      <c r="K146" s="118">
        <v>112</v>
      </c>
    </row>
    <row r="147" spans="1:11" x14ac:dyDescent="0.25">
      <c r="A147" s="114">
        <v>52089</v>
      </c>
      <c r="B147" s="114" t="s">
        <v>214</v>
      </c>
      <c r="C147" s="115" t="s">
        <v>230</v>
      </c>
      <c r="D147" s="114">
        <v>1</v>
      </c>
      <c r="E147" s="116">
        <v>550</v>
      </c>
      <c r="F147" s="114">
        <v>1004</v>
      </c>
      <c r="G147" s="114">
        <v>100</v>
      </c>
      <c r="H147" s="114">
        <v>5200</v>
      </c>
      <c r="I147" s="117">
        <v>1735</v>
      </c>
      <c r="J147" s="114">
        <v>121</v>
      </c>
      <c r="K147" s="118">
        <v>254</v>
      </c>
    </row>
    <row r="148" spans="1:11" x14ac:dyDescent="0.25">
      <c r="A148" s="114">
        <v>52090</v>
      </c>
      <c r="B148" s="114" t="s">
        <v>218</v>
      </c>
      <c r="C148" s="115" t="s">
        <v>219</v>
      </c>
      <c r="D148" s="114">
        <v>1</v>
      </c>
      <c r="E148" s="116">
        <v>550</v>
      </c>
      <c r="F148" s="114">
        <v>1004</v>
      </c>
      <c r="G148" s="114">
        <v>100</v>
      </c>
      <c r="H148" s="114">
        <v>6300</v>
      </c>
      <c r="I148" s="117">
        <v>1735</v>
      </c>
      <c r="J148" s="114">
        <v>131</v>
      </c>
      <c r="K148" s="118">
        <v>0</v>
      </c>
    </row>
    <row r="149" spans="1:11" x14ac:dyDescent="0.25">
      <c r="A149" s="114">
        <v>52105</v>
      </c>
      <c r="B149" s="114" t="s">
        <v>850</v>
      </c>
      <c r="C149" s="115" t="s">
        <v>851</v>
      </c>
      <c r="D149" s="114">
        <v>21</v>
      </c>
      <c r="E149" s="116">
        <v>60</v>
      </c>
      <c r="F149" s="114">
        <v>1010</v>
      </c>
      <c r="G149" s="114">
        <v>100</v>
      </c>
      <c r="H149" s="114">
        <v>5200</v>
      </c>
      <c r="I149" s="117">
        <v>1001</v>
      </c>
      <c r="J149" s="114">
        <v>151</v>
      </c>
      <c r="K149" s="118">
        <v>111</v>
      </c>
    </row>
    <row r="150" spans="1:11" x14ac:dyDescent="0.25">
      <c r="A150" s="114">
        <v>52106</v>
      </c>
      <c r="B150" s="114" t="s">
        <v>850</v>
      </c>
      <c r="C150" s="115" t="s">
        <v>851</v>
      </c>
      <c r="D150" s="114">
        <v>21</v>
      </c>
      <c r="E150" s="116">
        <v>60</v>
      </c>
      <c r="F150" s="114">
        <v>1010</v>
      </c>
      <c r="G150" s="114">
        <v>100</v>
      </c>
      <c r="H150" s="114">
        <v>5200</v>
      </c>
      <c r="I150" s="117">
        <v>1001</v>
      </c>
      <c r="J150" s="118">
        <v>151</v>
      </c>
      <c r="K150" s="118">
        <v>113</v>
      </c>
    </row>
    <row r="151" spans="1:11" x14ac:dyDescent="0.25">
      <c r="A151" s="114">
        <v>52108</v>
      </c>
      <c r="B151" s="114" t="s">
        <v>850</v>
      </c>
      <c r="C151" s="115" t="s">
        <v>851</v>
      </c>
      <c r="D151" s="114">
        <v>21</v>
      </c>
      <c r="E151" s="116">
        <v>60</v>
      </c>
      <c r="F151" s="114">
        <v>1010</v>
      </c>
      <c r="G151" s="114">
        <v>422</v>
      </c>
      <c r="H151" s="114">
        <v>5200</v>
      </c>
      <c r="I151" s="117">
        <v>418014</v>
      </c>
      <c r="J151" s="118">
        <v>151</v>
      </c>
      <c r="K151" s="118">
        <v>255</v>
      </c>
    </row>
    <row r="152" spans="1:11" x14ac:dyDescent="0.25">
      <c r="A152" s="114">
        <v>52109</v>
      </c>
      <c r="B152" s="114" t="s">
        <v>850</v>
      </c>
      <c r="C152" s="115" t="s">
        <v>851</v>
      </c>
      <c r="D152" s="114">
        <v>21</v>
      </c>
      <c r="E152" s="116">
        <v>60</v>
      </c>
      <c r="F152" s="114">
        <v>1010</v>
      </c>
      <c r="G152" s="114">
        <v>422</v>
      </c>
      <c r="H152" s="114">
        <v>5200</v>
      </c>
      <c r="I152" s="117">
        <v>418014</v>
      </c>
      <c r="J152" s="118">
        <v>151</v>
      </c>
      <c r="K152" s="118" t="s">
        <v>158</v>
      </c>
    </row>
    <row r="153" spans="1:11" x14ac:dyDescent="0.25">
      <c r="A153" s="114">
        <v>52110</v>
      </c>
      <c r="B153" s="114" t="s">
        <v>850</v>
      </c>
      <c r="C153" s="115" t="s">
        <v>851</v>
      </c>
      <c r="D153" s="114">
        <v>21</v>
      </c>
      <c r="E153" s="116">
        <v>60</v>
      </c>
      <c r="F153" s="114">
        <v>1010</v>
      </c>
      <c r="G153" s="114">
        <v>443</v>
      </c>
      <c r="H153" s="114">
        <v>5200</v>
      </c>
      <c r="I153" s="117">
        <v>449011</v>
      </c>
      <c r="J153" s="118">
        <v>151</v>
      </c>
      <c r="K153" s="118">
        <v>112</v>
      </c>
    </row>
    <row r="154" spans="1:11" x14ac:dyDescent="0.25">
      <c r="A154" s="114">
        <v>52111</v>
      </c>
      <c r="B154" s="114" t="s">
        <v>246</v>
      </c>
      <c r="C154" s="115" t="s">
        <v>1082</v>
      </c>
      <c r="D154" s="114">
        <v>21</v>
      </c>
      <c r="E154" s="116">
        <v>60</v>
      </c>
      <c r="F154" s="114">
        <v>1010</v>
      </c>
      <c r="G154" s="114">
        <v>100</v>
      </c>
      <c r="H154" s="114">
        <v>5200</v>
      </c>
      <c r="I154" s="117">
        <v>1001</v>
      </c>
      <c r="J154" s="114">
        <v>151</v>
      </c>
      <c r="K154" s="118">
        <v>111</v>
      </c>
    </row>
    <row r="155" spans="1:11" x14ac:dyDescent="0.25">
      <c r="A155" s="114">
        <v>52113</v>
      </c>
      <c r="B155" s="114" t="s">
        <v>247</v>
      </c>
      <c r="C155" s="115" t="s">
        <v>852</v>
      </c>
      <c r="D155" s="114">
        <v>21</v>
      </c>
      <c r="E155" s="116">
        <v>60</v>
      </c>
      <c r="F155" s="114">
        <v>1010</v>
      </c>
      <c r="G155" s="114">
        <v>100</v>
      </c>
      <c r="H155" s="114">
        <v>5200</v>
      </c>
      <c r="I155" s="117">
        <v>1001</v>
      </c>
      <c r="J155" s="118">
        <v>151</v>
      </c>
      <c r="K155" s="118">
        <v>254</v>
      </c>
    </row>
    <row r="156" spans="1:11" x14ac:dyDescent="0.25">
      <c r="A156" s="114">
        <v>52114</v>
      </c>
      <c r="B156" s="114" t="s">
        <v>247</v>
      </c>
      <c r="C156" s="115" t="s">
        <v>852</v>
      </c>
      <c r="D156" s="114">
        <v>21</v>
      </c>
      <c r="E156" s="116">
        <v>60</v>
      </c>
      <c r="F156" s="114">
        <v>1010</v>
      </c>
      <c r="G156" s="114">
        <v>100</v>
      </c>
      <c r="H156" s="114">
        <v>5200</v>
      </c>
      <c r="I156" s="117">
        <v>1001</v>
      </c>
      <c r="J156" s="114">
        <v>151</v>
      </c>
      <c r="K156" s="118">
        <v>113</v>
      </c>
    </row>
    <row r="157" spans="1:11" x14ac:dyDescent="0.25">
      <c r="A157" s="114">
        <v>52119</v>
      </c>
      <c r="B157" s="114" t="s">
        <v>248</v>
      </c>
      <c r="C157" s="115" t="s">
        <v>853</v>
      </c>
      <c r="D157" s="114">
        <v>21</v>
      </c>
      <c r="E157" s="116">
        <v>60</v>
      </c>
      <c r="F157" s="114">
        <v>1010</v>
      </c>
      <c r="G157" s="114">
        <v>100</v>
      </c>
      <c r="H157" s="114">
        <v>5200</v>
      </c>
      <c r="I157" s="117">
        <v>1001</v>
      </c>
      <c r="J157" s="114">
        <v>151</v>
      </c>
      <c r="K157" s="118">
        <v>111</v>
      </c>
    </row>
    <row r="158" spans="1:11" x14ac:dyDescent="0.25">
      <c r="A158" s="114">
        <v>52126</v>
      </c>
      <c r="B158" s="114" t="s">
        <v>249</v>
      </c>
      <c r="C158" s="115" t="s">
        <v>854</v>
      </c>
      <c r="D158" s="114">
        <v>21</v>
      </c>
      <c r="E158" s="116">
        <v>60</v>
      </c>
      <c r="F158" s="114">
        <v>1010</v>
      </c>
      <c r="G158" s="114">
        <v>100</v>
      </c>
      <c r="H158" s="114">
        <v>5200</v>
      </c>
      <c r="I158" s="117">
        <v>1001</v>
      </c>
      <c r="J158" s="118">
        <v>151</v>
      </c>
      <c r="K158" s="118">
        <v>113</v>
      </c>
    </row>
    <row r="159" spans="1:11" x14ac:dyDescent="0.25">
      <c r="A159" s="114">
        <v>52132</v>
      </c>
      <c r="B159" s="114" t="s">
        <v>250</v>
      </c>
      <c r="C159" s="115" t="s">
        <v>855</v>
      </c>
      <c r="D159" s="114">
        <v>21</v>
      </c>
      <c r="E159" s="116">
        <v>560</v>
      </c>
      <c r="F159" s="114">
        <v>1011</v>
      </c>
      <c r="G159" s="114">
        <v>100</v>
      </c>
      <c r="H159" s="114">
        <v>5200</v>
      </c>
      <c r="I159" s="117">
        <v>1624</v>
      </c>
      <c r="J159" s="118">
        <v>151</v>
      </c>
      <c r="K159" s="118">
        <v>255</v>
      </c>
    </row>
    <row r="160" spans="1:11" x14ac:dyDescent="0.25">
      <c r="A160" s="114">
        <v>52133</v>
      </c>
      <c r="B160" s="114" t="s">
        <v>251</v>
      </c>
      <c r="C160" s="115" t="s">
        <v>856</v>
      </c>
      <c r="D160" s="114">
        <v>21</v>
      </c>
      <c r="E160" s="116">
        <v>60</v>
      </c>
      <c r="F160" s="114">
        <v>1012</v>
      </c>
      <c r="G160" s="114">
        <v>100</v>
      </c>
      <c r="H160" s="114">
        <v>5200</v>
      </c>
      <c r="I160" s="117">
        <v>1001</v>
      </c>
      <c r="J160" s="114">
        <v>151</v>
      </c>
      <c r="K160" s="118">
        <v>111</v>
      </c>
    </row>
    <row r="161" spans="1:11" x14ac:dyDescent="0.25">
      <c r="A161" s="114">
        <v>52135</v>
      </c>
      <c r="B161" s="114" t="s">
        <v>857</v>
      </c>
      <c r="C161" s="115" t="s">
        <v>858</v>
      </c>
      <c r="D161" s="114">
        <v>21</v>
      </c>
      <c r="E161" s="116">
        <v>60</v>
      </c>
      <c r="F161" s="114">
        <v>1014</v>
      </c>
      <c r="G161" s="114">
        <v>100</v>
      </c>
      <c r="H161" s="114">
        <v>5200</v>
      </c>
      <c r="I161" s="117">
        <v>1001</v>
      </c>
      <c r="J161" s="118">
        <v>151</v>
      </c>
      <c r="K161" s="118">
        <v>254</v>
      </c>
    </row>
    <row r="162" spans="1:11" x14ac:dyDescent="0.25">
      <c r="A162" s="114">
        <v>52137</v>
      </c>
      <c r="B162" s="114" t="s">
        <v>252</v>
      </c>
      <c r="C162" s="115" t="s">
        <v>1083</v>
      </c>
      <c r="D162" s="114">
        <v>21</v>
      </c>
      <c r="E162" s="116">
        <v>60</v>
      </c>
      <c r="F162" s="114">
        <v>1014</v>
      </c>
      <c r="G162" s="114">
        <v>100</v>
      </c>
      <c r="H162" s="114">
        <v>5200</v>
      </c>
      <c r="I162" s="117">
        <v>1001</v>
      </c>
      <c r="J162" s="114">
        <v>151</v>
      </c>
      <c r="K162" s="118">
        <v>113</v>
      </c>
    </row>
    <row r="163" spans="1:11" x14ac:dyDescent="0.25">
      <c r="A163" s="114">
        <v>52138</v>
      </c>
      <c r="B163" s="114" t="s">
        <v>1084</v>
      </c>
      <c r="C163" s="115" t="s">
        <v>1085</v>
      </c>
      <c r="D163" s="114">
        <v>21</v>
      </c>
      <c r="E163" s="116">
        <v>60</v>
      </c>
      <c r="F163" s="114">
        <v>1014</v>
      </c>
      <c r="G163" s="114">
        <v>100</v>
      </c>
      <c r="H163" s="114">
        <v>5200</v>
      </c>
      <c r="I163" s="117">
        <v>1001</v>
      </c>
      <c r="J163" s="114">
        <v>151</v>
      </c>
      <c r="K163" s="118" t="s">
        <v>158</v>
      </c>
    </row>
    <row r="164" spans="1:11" x14ac:dyDescent="0.25">
      <c r="A164" s="114">
        <v>52141</v>
      </c>
      <c r="B164" s="114" t="s">
        <v>253</v>
      </c>
      <c r="C164" s="115" t="s">
        <v>859</v>
      </c>
      <c r="D164" s="114">
        <v>21</v>
      </c>
      <c r="E164" s="116">
        <v>60</v>
      </c>
      <c r="F164" s="114">
        <v>1017</v>
      </c>
      <c r="G164" s="114">
        <v>100</v>
      </c>
      <c r="H164" s="114">
        <v>5200</v>
      </c>
      <c r="I164" s="117">
        <v>1001</v>
      </c>
      <c r="J164" s="114">
        <v>151</v>
      </c>
      <c r="K164" s="118">
        <v>254</v>
      </c>
    </row>
    <row r="165" spans="1:11" x14ac:dyDescent="0.25">
      <c r="A165" s="114">
        <v>52143</v>
      </c>
      <c r="B165" s="114" t="s">
        <v>254</v>
      </c>
      <c r="C165" s="115" t="s">
        <v>799</v>
      </c>
      <c r="D165" s="114">
        <v>21</v>
      </c>
      <c r="E165" s="116">
        <v>60</v>
      </c>
      <c r="F165" s="114">
        <v>1017</v>
      </c>
      <c r="G165" s="114">
        <v>100</v>
      </c>
      <c r="H165" s="114">
        <v>5200</v>
      </c>
      <c r="I165" s="117">
        <v>1001</v>
      </c>
      <c r="J165" s="114">
        <v>151</v>
      </c>
      <c r="K165" s="118">
        <v>254</v>
      </c>
    </row>
    <row r="166" spans="1:11" x14ac:dyDescent="0.25">
      <c r="A166" s="114">
        <v>52147</v>
      </c>
      <c r="B166" s="114" t="s">
        <v>255</v>
      </c>
      <c r="C166" s="115" t="s">
        <v>860</v>
      </c>
      <c r="D166" s="114">
        <v>21</v>
      </c>
      <c r="E166" s="116">
        <v>60</v>
      </c>
      <c r="F166" s="114">
        <v>1011</v>
      </c>
      <c r="G166" s="114">
        <v>100</v>
      </c>
      <c r="H166" s="114">
        <v>5200</v>
      </c>
      <c r="I166" s="117">
        <v>1001</v>
      </c>
      <c r="J166" s="118">
        <v>151</v>
      </c>
      <c r="K166" s="118">
        <v>254</v>
      </c>
    </row>
    <row r="167" spans="1:11" x14ac:dyDescent="0.25">
      <c r="A167" s="114">
        <v>52150</v>
      </c>
      <c r="B167" s="114" t="s">
        <v>256</v>
      </c>
      <c r="C167" s="115" t="s">
        <v>257</v>
      </c>
      <c r="D167" s="114">
        <v>21</v>
      </c>
      <c r="E167" s="116">
        <v>60</v>
      </c>
      <c r="F167" s="114">
        <v>1011</v>
      </c>
      <c r="G167" s="114">
        <v>422</v>
      </c>
      <c r="H167" s="114">
        <v>5200</v>
      </c>
      <c r="I167" s="117">
        <v>418014</v>
      </c>
      <c r="J167" s="118">
        <v>151</v>
      </c>
      <c r="K167" s="118">
        <v>255</v>
      </c>
    </row>
    <row r="168" spans="1:11" x14ac:dyDescent="0.25">
      <c r="A168" s="114">
        <v>52153</v>
      </c>
      <c r="B168" s="114" t="s">
        <v>258</v>
      </c>
      <c r="C168" s="115" t="s">
        <v>861</v>
      </c>
      <c r="D168" s="114">
        <v>21</v>
      </c>
      <c r="E168" s="116">
        <v>60</v>
      </c>
      <c r="F168" s="114">
        <v>1011</v>
      </c>
      <c r="G168" s="114">
        <v>422</v>
      </c>
      <c r="H168" s="114">
        <v>5200</v>
      </c>
      <c r="I168" s="117">
        <v>418014</v>
      </c>
      <c r="J168" s="114">
        <v>151</v>
      </c>
      <c r="K168" s="118">
        <v>255</v>
      </c>
    </row>
    <row r="169" spans="1:11" x14ac:dyDescent="0.25">
      <c r="A169" s="114">
        <v>52160</v>
      </c>
      <c r="B169" s="114" t="s">
        <v>259</v>
      </c>
      <c r="C169" s="115" t="s">
        <v>800</v>
      </c>
      <c r="D169" s="114">
        <v>21</v>
      </c>
      <c r="E169" s="116">
        <v>60</v>
      </c>
      <c r="F169" s="114">
        <v>1014</v>
      </c>
      <c r="G169" s="114">
        <v>100</v>
      </c>
      <c r="H169" s="114">
        <v>5200</v>
      </c>
      <c r="I169" s="117">
        <v>1001</v>
      </c>
      <c r="J169" s="114">
        <v>151</v>
      </c>
      <c r="K169" s="118">
        <v>254</v>
      </c>
    </row>
    <row r="170" spans="1:11" x14ac:dyDescent="0.25">
      <c r="A170" s="114">
        <v>52189</v>
      </c>
      <c r="B170" s="114" t="s">
        <v>850</v>
      </c>
      <c r="C170" s="115" t="s">
        <v>851</v>
      </c>
      <c r="D170" s="114">
        <v>21</v>
      </c>
      <c r="E170" s="116">
        <v>550</v>
      </c>
      <c r="F170" s="114">
        <v>1009</v>
      </c>
      <c r="G170" s="114">
        <v>443</v>
      </c>
      <c r="H170" s="114">
        <v>5200</v>
      </c>
      <c r="I170" s="117">
        <v>449011</v>
      </c>
      <c r="J170" s="118">
        <v>151</v>
      </c>
      <c r="K170" s="118">
        <v>0</v>
      </c>
    </row>
    <row r="171" spans="1:11" x14ac:dyDescent="0.25">
      <c r="A171" s="114">
        <v>53003</v>
      </c>
      <c r="B171" s="114" t="s">
        <v>862</v>
      </c>
      <c r="C171" s="115" t="s">
        <v>831</v>
      </c>
      <c r="D171" s="114">
        <v>1</v>
      </c>
      <c r="E171" s="116">
        <v>10</v>
      </c>
      <c r="F171" s="114">
        <v>1001</v>
      </c>
      <c r="G171" s="114">
        <v>100</v>
      </c>
      <c r="H171" s="114">
        <v>5300</v>
      </c>
      <c r="I171" s="117">
        <v>1001</v>
      </c>
      <c r="J171" s="114">
        <v>121</v>
      </c>
      <c r="K171" s="118">
        <v>300</v>
      </c>
    </row>
    <row r="172" spans="1:11" x14ac:dyDescent="0.25">
      <c r="A172" s="114">
        <v>53006</v>
      </c>
      <c r="B172" s="114" t="s">
        <v>260</v>
      </c>
      <c r="C172" s="115" t="s">
        <v>863</v>
      </c>
      <c r="D172" s="114">
        <v>1</v>
      </c>
      <c r="E172" s="116">
        <v>30</v>
      </c>
      <c r="F172" s="114">
        <v>1001</v>
      </c>
      <c r="G172" s="114">
        <v>100</v>
      </c>
      <c r="H172" s="114">
        <v>5300</v>
      </c>
      <c r="I172" s="117">
        <v>1241</v>
      </c>
      <c r="J172" s="114">
        <v>121</v>
      </c>
      <c r="K172" s="118">
        <v>300</v>
      </c>
    </row>
    <row r="173" spans="1:11" x14ac:dyDescent="0.25">
      <c r="A173" s="114">
        <v>54001</v>
      </c>
      <c r="B173" s="114" t="s">
        <v>261</v>
      </c>
      <c r="C173" s="115" t="s">
        <v>262</v>
      </c>
      <c r="D173" s="114">
        <v>5</v>
      </c>
      <c r="E173" s="116">
        <v>150</v>
      </c>
      <c r="F173" s="114">
        <v>1401</v>
      </c>
      <c r="G173" s="114">
        <v>100</v>
      </c>
      <c r="H173" s="114">
        <v>5400</v>
      </c>
      <c r="I173" s="117">
        <v>1200</v>
      </c>
      <c r="J173" s="118">
        <v>121</v>
      </c>
      <c r="K173" s="118">
        <v>402</v>
      </c>
    </row>
    <row r="174" spans="1:11" x14ac:dyDescent="0.25">
      <c r="A174" s="114">
        <v>54002</v>
      </c>
      <c r="B174" s="114" t="s">
        <v>261</v>
      </c>
      <c r="C174" s="115" t="s">
        <v>262</v>
      </c>
      <c r="D174" s="114">
        <v>5</v>
      </c>
      <c r="E174" s="116">
        <v>150</v>
      </c>
      <c r="F174" s="114">
        <v>1401</v>
      </c>
      <c r="G174" s="114">
        <v>100</v>
      </c>
      <c r="H174" s="114">
        <v>5400</v>
      </c>
      <c r="I174" s="117">
        <v>1200</v>
      </c>
      <c r="J174" s="118">
        <v>121</v>
      </c>
      <c r="K174" s="118">
        <v>402</v>
      </c>
    </row>
    <row r="175" spans="1:11" x14ac:dyDescent="0.25">
      <c r="A175" s="114">
        <v>54003</v>
      </c>
      <c r="B175" s="114" t="s">
        <v>261</v>
      </c>
      <c r="C175" s="115" t="s">
        <v>262</v>
      </c>
      <c r="D175" s="114">
        <v>5</v>
      </c>
      <c r="E175" s="116">
        <v>150</v>
      </c>
      <c r="F175" s="114">
        <v>1401</v>
      </c>
      <c r="G175" s="114">
        <v>100</v>
      </c>
      <c r="H175" s="114">
        <v>5400</v>
      </c>
      <c r="I175" s="117">
        <v>1200</v>
      </c>
      <c r="J175" s="118">
        <v>121</v>
      </c>
      <c r="K175" s="118">
        <v>403</v>
      </c>
    </row>
    <row r="176" spans="1:11" x14ac:dyDescent="0.25">
      <c r="A176" s="114">
        <v>54004</v>
      </c>
      <c r="B176" s="114" t="s">
        <v>261</v>
      </c>
      <c r="C176" s="115" t="s">
        <v>262</v>
      </c>
      <c r="D176" s="114">
        <v>5</v>
      </c>
      <c r="E176" s="116">
        <v>150</v>
      </c>
      <c r="F176" s="114">
        <v>1401</v>
      </c>
      <c r="G176" s="114">
        <v>100</v>
      </c>
      <c r="H176" s="114">
        <v>5400</v>
      </c>
      <c r="I176" s="117">
        <v>1200</v>
      </c>
      <c r="J176" s="114">
        <v>121</v>
      </c>
      <c r="K176" s="118">
        <v>404</v>
      </c>
    </row>
    <row r="177" spans="1:11" x14ac:dyDescent="0.25">
      <c r="A177" s="114">
        <v>54012</v>
      </c>
      <c r="B177" s="114" t="s">
        <v>261</v>
      </c>
      <c r="C177" s="115" t="s">
        <v>262</v>
      </c>
      <c r="D177" s="114">
        <v>5</v>
      </c>
      <c r="E177" s="116">
        <v>150</v>
      </c>
      <c r="F177" s="114">
        <v>1401</v>
      </c>
      <c r="G177" s="114">
        <v>422</v>
      </c>
      <c r="H177" s="114">
        <v>5400</v>
      </c>
      <c r="I177" s="117">
        <v>418066</v>
      </c>
      <c r="J177" s="118">
        <v>121</v>
      </c>
      <c r="K177" s="118">
        <v>403</v>
      </c>
    </row>
    <row r="178" spans="1:11" x14ac:dyDescent="0.25">
      <c r="A178" s="114">
        <v>54013</v>
      </c>
      <c r="B178" s="114" t="s">
        <v>261</v>
      </c>
      <c r="C178" s="115" t="s">
        <v>262</v>
      </c>
      <c r="D178" s="114">
        <v>5</v>
      </c>
      <c r="E178" s="116">
        <v>150</v>
      </c>
      <c r="F178" s="114">
        <v>1401</v>
      </c>
      <c r="G178" s="114">
        <v>422</v>
      </c>
      <c r="H178" s="114">
        <v>5400</v>
      </c>
      <c r="I178" s="117">
        <v>418066</v>
      </c>
      <c r="J178" s="114">
        <v>121</v>
      </c>
      <c r="K178" s="118">
        <v>403</v>
      </c>
    </row>
    <row r="179" spans="1:11" x14ac:dyDescent="0.25">
      <c r="A179" s="114">
        <v>54014</v>
      </c>
      <c r="B179" s="114" t="s">
        <v>261</v>
      </c>
      <c r="C179" s="115" t="s">
        <v>262</v>
      </c>
      <c r="D179" s="114">
        <v>5</v>
      </c>
      <c r="E179" s="116">
        <v>150</v>
      </c>
      <c r="F179" s="114">
        <v>1401</v>
      </c>
      <c r="G179" s="114">
        <v>422</v>
      </c>
      <c r="H179" s="114">
        <v>5400</v>
      </c>
      <c r="I179" s="117">
        <v>419096</v>
      </c>
      <c r="J179" s="118">
        <v>121</v>
      </c>
      <c r="K179" s="118">
        <v>404</v>
      </c>
    </row>
    <row r="180" spans="1:11" x14ac:dyDescent="0.25">
      <c r="A180" s="114">
        <v>54053</v>
      </c>
      <c r="B180" s="114" t="s">
        <v>261</v>
      </c>
      <c r="C180" s="115" t="s">
        <v>262</v>
      </c>
      <c r="D180" s="114">
        <v>5</v>
      </c>
      <c r="E180" s="116">
        <v>150</v>
      </c>
      <c r="F180" s="114">
        <v>1401</v>
      </c>
      <c r="G180" s="114">
        <v>100</v>
      </c>
      <c r="H180" s="114">
        <v>5100</v>
      </c>
      <c r="I180" s="117">
        <v>1200</v>
      </c>
      <c r="J180" s="114">
        <v>121</v>
      </c>
      <c r="K180" s="118">
        <v>401</v>
      </c>
    </row>
    <row r="181" spans="1:11" x14ac:dyDescent="0.25">
      <c r="A181" s="114">
        <v>55017</v>
      </c>
      <c r="B181" s="114" t="s">
        <v>263</v>
      </c>
      <c r="C181" s="115" t="s">
        <v>264</v>
      </c>
      <c r="D181" s="114">
        <v>1</v>
      </c>
      <c r="E181" s="116">
        <v>30</v>
      </c>
      <c r="F181" s="114">
        <v>1122</v>
      </c>
      <c r="G181" s="114">
        <v>100</v>
      </c>
      <c r="H181" s="114">
        <v>5500</v>
      </c>
      <c r="I181" s="117">
        <v>514</v>
      </c>
      <c r="J181" s="114">
        <v>121</v>
      </c>
      <c r="K181" s="118">
        <v>0</v>
      </c>
    </row>
    <row r="182" spans="1:11" x14ac:dyDescent="0.25">
      <c r="A182" s="114">
        <v>55021</v>
      </c>
      <c r="B182" s="114" t="s">
        <v>265</v>
      </c>
      <c r="C182" s="115" t="s">
        <v>266</v>
      </c>
      <c r="D182" s="114">
        <v>1</v>
      </c>
      <c r="E182" s="116">
        <v>30</v>
      </c>
      <c r="F182" s="114">
        <v>1001</v>
      </c>
      <c r="G182" s="114">
        <v>425</v>
      </c>
      <c r="H182" s="114">
        <v>5500</v>
      </c>
      <c r="I182" s="117">
        <v>418096</v>
      </c>
      <c r="J182" s="114">
        <v>121</v>
      </c>
      <c r="K182" s="118">
        <v>500</v>
      </c>
    </row>
    <row r="183" spans="1:11" x14ac:dyDescent="0.25">
      <c r="A183" s="114">
        <v>55022</v>
      </c>
      <c r="B183" s="114" t="s">
        <v>265</v>
      </c>
      <c r="C183" s="115" t="s">
        <v>266</v>
      </c>
      <c r="D183" s="114">
        <v>1</v>
      </c>
      <c r="E183" s="116">
        <v>30</v>
      </c>
      <c r="F183" s="114">
        <v>1001</v>
      </c>
      <c r="G183" s="114">
        <v>100</v>
      </c>
      <c r="H183" s="114">
        <v>5500</v>
      </c>
      <c r="I183" s="117">
        <v>563</v>
      </c>
      <c r="J183" s="118">
        <v>121</v>
      </c>
      <c r="K183" s="118">
        <v>500</v>
      </c>
    </row>
    <row r="184" spans="1:11" x14ac:dyDescent="0.25">
      <c r="A184" s="114">
        <v>55089</v>
      </c>
      <c r="B184" s="114" t="s">
        <v>263</v>
      </c>
      <c r="C184" s="115" t="s">
        <v>264</v>
      </c>
      <c r="D184" s="114">
        <v>1</v>
      </c>
      <c r="E184" s="116">
        <v>550</v>
      </c>
      <c r="F184" s="114">
        <v>1122</v>
      </c>
      <c r="G184" s="114">
        <v>100</v>
      </c>
      <c r="H184" s="114">
        <v>5500</v>
      </c>
      <c r="I184" s="117">
        <v>1735</v>
      </c>
      <c r="J184" s="118">
        <v>121</v>
      </c>
      <c r="K184" s="118">
        <v>0</v>
      </c>
    </row>
    <row r="185" spans="1:11" x14ac:dyDescent="0.25">
      <c r="A185" s="114">
        <v>55101</v>
      </c>
      <c r="B185" s="114" t="s">
        <v>864</v>
      </c>
      <c r="C185" s="115" t="s">
        <v>865</v>
      </c>
      <c r="D185" s="114">
        <v>21</v>
      </c>
      <c r="E185" s="116">
        <v>60</v>
      </c>
      <c r="F185" s="114">
        <v>1123</v>
      </c>
      <c r="G185" s="114">
        <v>100</v>
      </c>
      <c r="H185" s="114">
        <v>5500</v>
      </c>
      <c r="I185" s="117">
        <v>514</v>
      </c>
      <c r="J185" s="114">
        <v>151</v>
      </c>
      <c r="K185" s="118">
        <v>0</v>
      </c>
    </row>
    <row r="186" spans="1:11" x14ac:dyDescent="0.25">
      <c r="A186" s="114">
        <v>55102</v>
      </c>
      <c r="B186" s="114" t="s">
        <v>268</v>
      </c>
      <c r="C186" s="115" t="s">
        <v>866</v>
      </c>
      <c r="D186" s="114">
        <v>21</v>
      </c>
      <c r="E186" s="116">
        <v>60</v>
      </c>
      <c r="F186" s="114">
        <v>1123</v>
      </c>
      <c r="G186" s="114">
        <v>100</v>
      </c>
      <c r="H186" s="114">
        <v>5500</v>
      </c>
      <c r="I186" s="117">
        <v>517</v>
      </c>
      <c r="J186" s="114">
        <v>151</v>
      </c>
      <c r="K186" s="118">
        <v>500</v>
      </c>
    </row>
    <row r="187" spans="1:11" x14ac:dyDescent="0.25">
      <c r="A187" s="114">
        <v>55103</v>
      </c>
      <c r="B187" s="114" t="s">
        <v>269</v>
      </c>
      <c r="C187" s="115" t="s">
        <v>801</v>
      </c>
      <c r="D187" s="114">
        <v>21</v>
      </c>
      <c r="E187" s="116">
        <v>60</v>
      </c>
      <c r="F187" s="114">
        <v>1123</v>
      </c>
      <c r="G187" s="114">
        <v>100</v>
      </c>
      <c r="H187" s="114">
        <v>5500</v>
      </c>
      <c r="I187" s="117">
        <v>540</v>
      </c>
      <c r="J187" s="114">
        <v>151</v>
      </c>
      <c r="K187" s="118">
        <v>500</v>
      </c>
    </row>
    <row r="188" spans="1:11" x14ac:dyDescent="0.25">
      <c r="A188" s="114">
        <v>55104</v>
      </c>
      <c r="B188" s="114" t="s">
        <v>270</v>
      </c>
      <c r="C188" s="115" t="s">
        <v>867</v>
      </c>
      <c r="D188" s="114">
        <v>21</v>
      </c>
      <c r="E188" s="116">
        <v>60</v>
      </c>
      <c r="F188" s="114">
        <v>1011</v>
      </c>
      <c r="G188" s="114">
        <v>425</v>
      </c>
      <c r="H188" s="114">
        <v>5500</v>
      </c>
      <c r="I188" s="117">
        <v>418096</v>
      </c>
      <c r="J188" s="114">
        <v>151</v>
      </c>
      <c r="K188" s="118">
        <v>500</v>
      </c>
    </row>
    <row r="189" spans="1:11" x14ac:dyDescent="0.25">
      <c r="A189" s="114">
        <v>55105</v>
      </c>
      <c r="B189" s="114" t="s">
        <v>270</v>
      </c>
      <c r="C189" s="115" t="s">
        <v>867</v>
      </c>
      <c r="D189" s="114">
        <v>21</v>
      </c>
      <c r="E189" s="116">
        <v>60</v>
      </c>
      <c r="F189" s="114">
        <v>1011</v>
      </c>
      <c r="G189" s="114">
        <v>100</v>
      </c>
      <c r="H189" s="114">
        <v>5500</v>
      </c>
      <c r="I189" s="117">
        <v>563</v>
      </c>
      <c r="J189" s="118">
        <v>151</v>
      </c>
      <c r="K189" s="118">
        <v>500</v>
      </c>
    </row>
    <row r="190" spans="1:11" x14ac:dyDescent="0.25">
      <c r="A190" s="114">
        <v>55112</v>
      </c>
      <c r="B190" s="114" t="s">
        <v>268</v>
      </c>
      <c r="C190" s="115" t="s">
        <v>866</v>
      </c>
      <c r="D190" s="114">
        <v>21</v>
      </c>
      <c r="E190" s="116">
        <v>60</v>
      </c>
      <c r="F190" s="114">
        <v>1123</v>
      </c>
      <c r="G190" s="114">
        <v>100</v>
      </c>
      <c r="H190" s="114">
        <v>5500</v>
      </c>
      <c r="I190" s="117">
        <v>517</v>
      </c>
      <c r="J190" s="118">
        <v>151</v>
      </c>
      <c r="K190" s="118">
        <v>500</v>
      </c>
    </row>
    <row r="191" spans="1:11" x14ac:dyDescent="0.25">
      <c r="A191" s="114">
        <v>55132</v>
      </c>
      <c r="B191" s="114" t="s">
        <v>868</v>
      </c>
      <c r="C191" s="115" t="s">
        <v>802</v>
      </c>
      <c r="D191" s="114">
        <v>21</v>
      </c>
      <c r="E191" s="116">
        <v>560</v>
      </c>
      <c r="F191" s="114">
        <v>1011</v>
      </c>
      <c r="G191" s="114">
        <v>425</v>
      </c>
      <c r="H191" s="114">
        <v>5500</v>
      </c>
      <c r="I191" s="117">
        <v>418096</v>
      </c>
      <c r="J191" s="114">
        <v>151</v>
      </c>
      <c r="K191" s="118">
        <v>500</v>
      </c>
    </row>
    <row r="192" spans="1:11" x14ac:dyDescent="0.25">
      <c r="A192" s="114">
        <v>55189</v>
      </c>
      <c r="B192" s="114" t="s">
        <v>251</v>
      </c>
      <c r="C192" s="115" t="s">
        <v>856</v>
      </c>
      <c r="D192" s="114">
        <v>21</v>
      </c>
      <c r="E192" s="116">
        <v>550</v>
      </c>
      <c r="F192" s="114">
        <v>1004</v>
      </c>
      <c r="G192" s="114">
        <v>443</v>
      </c>
      <c r="H192" s="114">
        <v>5500</v>
      </c>
      <c r="I192" s="117">
        <v>449011</v>
      </c>
      <c r="J192" s="118">
        <v>151</v>
      </c>
      <c r="K192" s="118">
        <v>0</v>
      </c>
    </row>
    <row r="193" spans="1:11" x14ac:dyDescent="0.25">
      <c r="A193" s="114">
        <v>61111</v>
      </c>
      <c r="B193" s="114" t="s">
        <v>271</v>
      </c>
      <c r="C193" s="115" t="s">
        <v>869</v>
      </c>
      <c r="D193" s="114">
        <v>3</v>
      </c>
      <c r="E193" s="116">
        <v>50</v>
      </c>
      <c r="F193" s="114">
        <v>2600</v>
      </c>
      <c r="G193" s="114">
        <v>422</v>
      </c>
      <c r="H193" s="114">
        <v>6110</v>
      </c>
      <c r="I193" s="117">
        <v>418014</v>
      </c>
      <c r="J193" s="114">
        <v>131</v>
      </c>
      <c r="K193" s="118">
        <v>0</v>
      </c>
    </row>
    <row r="194" spans="1:11" x14ac:dyDescent="0.25">
      <c r="A194" s="114">
        <v>61114</v>
      </c>
      <c r="B194" s="114" t="s">
        <v>271</v>
      </c>
      <c r="C194" s="115" t="s">
        <v>869</v>
      </c>
      <c r="D194" s="114">
        <v>3</v>
      </c>
      <c r="E194" s="116">
        <v>50</v>
      </c>
      <c r="F194" s="114">
        <v>2600</v>
      </c>
      <c r="G194" s="114">
        <v>100</v>
      </c>
      <c r="H194" s="114">
        <v>6110</v>
      </c>
      <c r="I194" s="117">
        <v>11147</v>
      </c>
      <c r="J194" s="118">
        <v>131</v>
      </c>
      <c r="K194" s="118">
        <v>0</v>
      </c>
    </row>
    <row r="195" spans="1:11" x14ac:dyDescent="0.25">
      <c r="A195" s="114">
        <v>61115</v>
      </c>
      <c r="B195" s="114" t="s">
        <v>271</v>
      </c>
      <c r="C195" s="115" t="s">
        <v>869</v>
      </c>
      <c r="D195" s="114">
        <v>3</v>
      </c>
      <c r="E195" s="116">
        <v>50</v>
      </c>
      <c r="F195" s="114">
        <v>2600</v>
      </c>
      <c r="G195" s="114">
        <v>100</v>
      </c>
      <c r="H195" s="114">
        <v>6110</v>
      </c>
      <c r="I195" s="117">
        <v>1001</v>
      </c>
      <c r="J195" s="114">
        <v>131</v>
      </c>
      <c r="K195" s="118">
        <v>0</v>
      </c>
    </row>
    <row r="196" spans="1:11" x14ac:dyDescent="0.25">
      <c r="A196" s="114">
        <v>61116</v>
      </c>
      <c r="B196" s="114" t="s">
        <v>272</v>
      </c>
      <c r="C196" s="115" t="s">
        <v>870</v>
      </c>
      <c r="D196" s="114">
        <v>3</v>
      </c>
      <c r="E196" s="116">
        <v>50</v>
      </c>
      <c r="F196" s="114">
        <v>2600</v>
      </c>
      <c r="G196" s="114">
        <v>100</v>
      </c>
      <c r="H196" s="114">
        <v>6110</v>
      </c>
      <c r="I196" s="117">
        <v>595</v>
      </c>
      <c r="J196" s="114">
        <v>131</v>
      </c>
      <c r="K196" s="118">
        <v>0</v>
      </c>
    </row>
    <row r="197" spans="1:11" x14ac:dyDescent="0.25">
      <c r="A197" s="114">
        <v>61117</v>
      </c>
      <c r="B197" s="114" t="s">
        <v>272</v>
      </c>
      <c r="C197" s="115" t="s">
        <v>273</v>
      </c>
      <c r="D197" s="114">
        <v>3</v>
      </c>
      <c r="E197" s="116">
        <v>50</v>
      </c>
      <c r="F197" s="114">
        <v>2600</v>
      </c>
      <c r="G197" s="114">
        <v>100</v>
      </c>
      <c r="H197" s="114">
        <v>6110</v>
      </c>
      <c r="I197" s="117">
        <v>1001</v>
      </c>
      <c r="J197" s="114">
        <v>131</v>
      </c>
      <c r="K197" s="118">
        <v>0</v>
      </c>
    </row>
    <row r="198" spans="1:11" x14ac:dyDescent="0.25">
      <c r="A198" s="114">
        <v>61118</v>
      </c>
      <c r="B198" s="114" t="s">
        <v>272</v>
      </c>
      <c r="C198" s="115" t="s">
        <v>870</v>
      </c>
      <c r="D198" s="114">
        <v>3</v>
      </c>
      <c r="E198" s="116">
        <v>50</v>
      </c>
      <c r="F198" s="114">
        <v>2600</v>
      </c>
      <c r="G198" s="114">
        <v>422</v>
      </c>
      <c r="H198" s="114">
        <v>6110</v>
      </c>
      <c r="I198" s="117">
        <v>418002</v>
      </c>
      <c r="J198" s="114">
        <v>131</v>
      </c>
      <c r="K198" s="118">
        <v>0</v>
      </c>
    </row>
    <row r="199" spans="1:11" x14ac:dyDescent="0.25">
      <c r="A199" s="114">
        <v>61119</v>
      </c>
      <c r="B199" s="114" t="s">
        <v>271</v>
      </c>
      <c r="C199" s="115" t="s">
        <v>869</v>
      </c>
      <c r="D199" s="114">
        <v>3</v>
      </c>
      <c r="E199" s="116">
        <v>50</v>
      </c>
      <c r="F199" s="114">
        <v>2600</v>
      </c>
      <c r="G199" s="114">
        <v>100</v>
      </c>
      <c r="H199" s="114">
        <v>6110</v>
      </c>
      <c r="I199" s="117">
        <v>1001</v>
      </c>
      <c r="J199" s="118">
        <v>131</v>
      </c>
      <c r="K199" s="118">
        <v>0</v>
      </c>
    </row>
    <row r="200" spans="1:11" x14ac:dyDescent="0.25">
      <c r="A200" s="114">
        <v>61120</v>
      </c>
      <c r="B200" s="114" t="s">
        <v>272</v>
      </c>
      <c r="C200" s="115" t="s">
        <v>273</v>
      </c>
      <c r="D200" s="114">
        <v>3</v>
      </c>
      <c r="E200" s="116">
        <v>50</v>
      </c>
      <c r="F200" s="114">
        <v>2600</v>
      </c>
      <c r="G200" s="114">
        <v>422</v>
      </c>
      <c r="H200" s="114">
        <v>6110</v>
      </c>
      <c r="I200" s="117">
        <v>418082</v>
      </c>
      <c r="J200" s="118">
        <v>131</v>
      </c>
      <c r="K200" s="118">
        <v>0</v>
      </c>
    </row>
    <row r="201" spans="1:11" x14ac:dyDescent="0.25">
      <c r="A201" s="114">
        <v>61121</v>
      </c>
      <c r="B201" s="114" t="s">
        <v>272</v>
      </c>
      <c r="C201" s="155" t="s">
        <v>870</v>
      </c>
      <c r="D201" s="114">
        <v>3</v>
      </c>
      <c r="E201" s="156">
        <v>50</v>
      </c>
      <c r="F201" s="114">
        <v>2600</v>
      </c>
      <c r="G201" s="114">
        <v>100</v>
      </c>
      <c r="H201" s="114">
        <v>6110</v>
      </c>
      <c r="I201" s="117">
        <v>601</v>
      </c>
      <c r="J201" s="114">
        <v>131</v>
      </c>
      <c r="K201" s="118">
        <v>0</v>
      </c>
    </row>
    <row r="202" spans="1:11" x14ac:dyDescent="0.25">
      <c r="A202" s="114">
        <v>61124</v>
      </c>
      <c r="B202" s="114" t="s">
        <v>272</v>
      </c>
      <c r="C202" s="115" t="s">
        <v>1086</v>
      </c>
      <c r="D202" s="114">
        <v>3</v>
      </c>
      <c r="E202" s="116">
        <v>50</v>
      </c>
      <c r="F202" s="114">
        <v>2600</v>
      </c>
      <c r="G202" s="114">
        <v>443</v>
      </c>
      <c r="H202" s="114">
        <v>6110</v>
      </c>
      <c r="I202" s="117">
        <v>449013</v>
      </c>
      <c r="J202" s="114">
        <v>131</v>
      </c>
      <c r="K202" s="118">
        <v>0</v>
      </c>
    </row>
    <row r="203" spans="1:11" x14ac:dyDescent="0.25">
      <c r="A203" s="114">
        <v>61130</v>
      </c>
      <c r="B203" s="114" t="s">
        <v>330</v>
      </c>
      <c r="C203" s="115" t="s">
        <v>331</v>
      </c>
      <c r="D203" s="114">
        <v>3</v>
      </c>
      <c r="E203" s="116">
        <v>50</v>
      </c>
      <c r="F203" s="114">
        <v>2600</v>
      </c>
      <c r="G203" s="114">
        <v>100</v>
      </c>
      <c r="H203" s="114">
        <v>6110</v>
      </c>
      <c r="I203" s="117">
        <v>11147</v>
      </c>
      <c r="J203" s="114">
        <v>131</v>
      </c>
      <c r="K203" s="118">
        <v>0</v>
      </c>
    </row>
    <row r="204" spans="1:11" x14ac:dyDescent="0.25">
      <c r="A204" s="114">
        <v>61140</v>
      </c>
      <c r="B204" s="114" t="s">
        <v>274</v>
      </c>
      <c r="C204" s="115" t="s">
        <v>275</v>
      </c>
      <c r="D204" s="114">
        <v>3</v>
      </c>
      <c r="E204" s="116">
        <v>550</v>
      </c>
      <c r="F204" s="114">
        <v>2600</v>
      </c>
      <c r="G204" s="114">
        <v>100</v>
      </c>
      <c r="H204" s="114">
        <v>6110</v>
      </c>
      <c r="I204" s="117">
        <v>1001</v>
      </c>
      <c r="J204" s="114">
        <v>131</v>
      </c>
      <c r="K204" s="118">
        <v>0</v>
      </c>
    </row>
    <row r="205" spans="1:11" x14ac:dyDescent="0.25">
      <c r="A205" s="114">
        <v>61150</v>
      </c>
      <c r="B205" s="114" t="s">
        <v>276</v>
      </c>
      <c r="C205" s="115" t="s">
        <v>871</v>
      </c>
      <c r="D205" s="114">
        <v>55</v>
      </c>
      <c r="E205" s="116">
        <v>530</v>
      </c>
      <c r="F205" s="114">
        <v>2050</v>
      </c>
      <c r="G205" s="114">
        <v>424</v>
      </c>
      <c r="H205" s="114">
        <v>6110</v>
      </c>
      <c r="I205" s="117">
        <v>415040</v>
      </c>
      <c r="J205" s="118">
        <v>181</v>
      </c>
      <c r="K205" s="118">
        <v>0</v>
      </c>
    </row>
    <row r="206" spans="1:11" x14ac:dyDescent="0.25">
      <c r="A206" s="114">
        <v>61160</v>
      </c>
      <c r="B206" s="114" t="s">
        <v>872</v>
      </c>
      <c r="C206" s="115" t="s">
        <v>873</v>
      </c>
      <c r="D206" s="114">
        <v>57</v>
      </c>
      <c r="E206" s="116">
        <v>540</v>
      </c>
      <c r="F206" s="114">
        <v>2200</v>
      </c>
      <c r="G206" s="114">
        <v>424</v>
      </c>
      <c r="H206" s="114">
        <v>6110</v>
      </c>
      <c r="I206" s="117">
        <v>415040</v>
      </c>
      <c r="J206" s="114">
        <v>161</v>
      </c>
      <c r="K206" s="118">
        <v>0</v>
      </c>
    </row>
    <row r="207" spans="1:11" x14ac:dyDescent="0.25">
      <c r="A207" s="114">
        <v>61189</v>
      </c>
      <c r="B207" s="114" t="s">
        <v>271</v>
      </c>
      <c r="C207" s="115" t="s">
        <v>869</v>
      </c>
      <c r="D207" s="114">
        <v>3</v>
      </c>
      <c r="E207" s="116">
        <v>550</v>
      </c>
      <c r="F207" s="114">
        <v>2600</v>
      </c>
      <c r="G207" s="114">
        <v>443</v>
      </c>
      <c r="H207" s="114">
        <v>6110</v>
      </c>
      <c r="I207" s="117">
        <v>449011</v>
      </c>
      <c r="J207" s="114">
        <v>131</v>
      </c>
      <c r="K207" s="118">
        <v>0</v>
      </c>
    </row>
    <row r="208" spans="1:11" x14ac:dyDescent="0.25">
      <c r="A208" s="114">
        <v>61202</v>
      </c>
      <c r="B208" s="114" t="s">
        <v>277</v>
      </c>
      <c r="C208" s="115" t="s">
        <v>278</v>
      </c>
      <c r="D208" s="114">
        <v>51</v>
      </c>
      <c r="E208" s="116">
        <v>520</v>
      </c>
      <c r="F208" s="114">
        <v>2002</v>
      </c>
      <c r="G208" s="114">
        <v>100</v>
      </c>
      <c r="H208" s="114">
        <v>6120</v>
      </c>
      <c r="I208" s="117">
        <v>1001</v>
      </c>
      <c r="J208" s="114">
        <v>111</v>
      </c>
      <c r="K208" s="118">
        <v>0</v>
      </c>
    </row>
    <row r="209" spans="1:11" x14ac:dyDescent="0.25">
      <c r="A209" s="114">
        <v>61210</v>
      </c>
      <c r="B209" s="114" t="s">
        <v>279</v>
      </c>
      <c r="C209" s="115" t="s">
        <v>280</v>
      </c>
      <c r="D209" s="114">
        <v>55</v>
      </c>
      <c r="E209" s="116">
        <v>530</v>
      </c>
      <c r="F209" s="114">
        <v>2050</v>
      </c>
      <c r="G209" s="114">
        <v>100</v>
      </c>
      <c r="H209" s="114">
        <v>6120</v>
      </c>
      <c r="I209" s="117">
        <v>1001</v>
      </c>
      <c r="J209" s="114">
        <v>111</v>
      </c>
      <c r="K209" s="118">
        <v>0</v>
      </c>
    </row>
    <row r="210" spans="1:11" x14ac:dyDescent="0.25">
      <c r="A210" s="114">
        <v>61211</v>
      </c>
      <c r="B210" s="114" t="s">
        <v>282</v>
      </c>
      <c r="C210" s="115" t="s">
        <v>875</v>
      </c>
      <c r="D210" s="114">
        <v>7</v>
      </c>
      <c r="E210" s="116">
        <v>50</v>
      </c>
      <c r="F210" s="114">
        <v>1620</v>
      </c>
      <c r="G210" s="114">
        <v>443</v>
      </c>
      <c r="H210" s="114">
        <v>6120</v>
      </c>
      <c r="I210" s="117">
        <v>449011</v>
      </c>
      <c r="J210" s="118">
        <v>131</v>
      </c>
      <c r="K210" s="118">
        <v>0</v>
      </c>
    </row>
    <row r="211" spans="1:11" x14ac:dyDescent="0.25">
      <c r="A211" s="114">
        <v>61212</v>
      </c>
      <c r="B211" s="114" t="s">
        <v>281</v>
      </c>
      <c r="C211" s="115" t="s">
        <v>874</v>
      </c>
      <c r="D211" s="114">
        <v>7</v>
      </c>
      <c r="E211" s="116">
        <v>50</v>
      </c>
      <c r="F211" s="114">
        <v>1620</v>
      </c>
      <c r="G211" s="114">
        <v>100</v>
      </c>
      <c r="H211" s="114">
        <v>6120</v>
      </c>
      <c r="I211" s="117">
        <v>1001</v>
      </c>
      <c r="J211" s="114">
        <v>131</v>
      </c>
      <c r="K211" s="118">
        <v>0</v>
      </c>
    </row>
    <row r="212" spans="1:11" x14ac:dyDescent="0.25">
      <c r="A212" s="114">
        <v>61213</v>
      </c>
      <c r="B212" s="114" t="s">
        <v>282</v>
      </c>
      <c r="C212" s="115" t="s">
        <v>875</v>
      </c>
      <c r="D212" s="114">
        <v>7</v>
      </c>
      <c r="E212" s="116">
        <v>50</v>
      </c>
      <c r="F212" s="114">
        <v>1602</v>
      </c>
      <c r="G212" s="114">
        <v>100</v>
      </c>
      <c r="H212" s="114">
        <v>6120</v>
      </c>
      <c r="I212" s="117">
        <v>1001</v>
      </c>
      <c r="J212" s="118">
        <v>131</v>
      </c>
      <c r="K212" s="118">
        <v>0</v>
      </c>
    </row>
    <row r="213" spans="1:11" x14ac:dyDescent="0.25">
      <c r="A213" s="114">
        <v>61214</v>
      </c>
      <c r="B213" s="114" t="s">
        <v>281</v>
      </c>
      <c r="C213" s="115" t="s">
        <v>874</v>
      </c>
      <c r="D213" s="114">
        <v>7</v>
      </c>
      <c r="E213" s="116">
        <v>50</v>
      </c>
      <c r="F213" s="114">
        <v>1620</v>
      </c>
      <c r="G213" s="114">
        <v>422</v>
      </c>
      <c r="H213" s="114">
        <v>6120</v>
      </c>
      <c r="I213" s="117">
        <v>418014</v>
      </c>
      <c r="J213" s="114">
        <v>131</v>
      </c>
      <c r="K213" s="118">
        <v>0</v>
      </c>
    </row>
    <row r="214" spans="1:11" x14ac:dyDescent="0.25">
      <c r="A214" s="114">
        <v>61215</v>
      </c>
      <c r="B214" s="114" t="s">
        <v>281</v>
      </c>
      <c r="C214" s="115" t="s">
        <v>874</v>
      </c>
      <c r="D214" s="114">
        <v>7</v>
      </c>
      <c r="E214" s="116">
        <v>50</v>
      </c>
      <c r="F214" s="114">
        <v>1620</v>
      </c>
      <c r="G214" s="114">
        <v>100</v>
      </c>
      <c r="H214" s="114">
        <v>6120</v>
      </c>
      <c r="I214" s="117">
        <v>610</v>
      </c>
      <c r="J214" s="114">
        <v>131</v>
      </c>
      <c r="K214" s="118">
        <v>0</v>
      </c>
    </row>
    <row r="215" spans="1:11" x14ac:dyDescent="0.25">
      <c r="A215" s="114">
        <v>61216</v>
      </c>
      <c r="B215" s="114" t="s">
        <v>282</v>
      </c>
      <c r="C215" s="115" t="s">
        <v>875</v>
      </c>
      <c r="D215" s="114">
        <v>7</v>
      </c>
      <c r="E215" s="116">
        <v>50</v>
      </c>
      <c r="F215" s="114">
        <v>1602</v>
      </c>
      <c r="G215" s="114">
        <v>100</v>
      </c>
      <c r="H215" s="114">
        <v>6120</v>
      </c>
      <c r="I215" s="117">
        <v>1001</v>
      </c>
      <c r="J215" s="114">
        <v>131</v>
      </c>
      <c r="K215" s="118">
        <v>0</v>
      </c>
    </row>
    <row r="216" spans="1:11" x14ac:dyDescent="0.25">
      <c r="A216" s="114">
        <v>61217</v>
      </c>
      <c r="B216" s="114" t="s">
        <v>283</v>
      </c>
      <c r="C216" s="115" t="s">
        <v>876</v>
      </c>
      <c r="D216" s="114">
        <v>7</v>
      </c>
      <c r="E216" s="116">
        <v>50</v>
      </c>
      <c r="F216" s="114">
        <v>1602</v>
      </c>
      <c r="G216" s="114">
        <v>100</v>
      </c>
      <c r="H216" s="114">
        <v>6120</v>
      </c>
      <c r="I216" s="117">
        <v>1001</v>
      </c>
      <c r="J216" s="114">
        <v>131</v>
      </c>
      <c r="K216" s="118">
        <v>0</v>
      </c>
    </row>
    <row r="217" spans="1:11" x14ac:dyDescent="0.25">
      <c r="A217" s="114">
        <v>61218</v>
      </c>
      <c r="B217" s="114" t="s">
        <v>283</v>
      </c>
      <c r="C217" s="115" t="s">
        <v>876</v>
      </c>
      <c r="D217" s="114">
        <v>7</v>
      </c>
      <c r="E217" s="116">
        <v>50</v>
      </c>
      <c r="F217" s="114">
        <v>1602</v>
      </c>
      <c r="G217" s="114">
        <v>422</v>
      </c>
      <c r="H217" s="114">
        <v>6120</v>
      </c>
      <c r="I217" s="117">
        <v>418014</v>
      </c>
      <c r="J217" s="118">
        <v>131</v>
      </c>
      <c r="K217" s="118">
        <v>0</v>
      </c>
    </row>
    <row r="218" spans="1:11" x14ac:dyDescent="0.25">
      <c r="A218" s="114">
        <v>61219</v>
      </c>
      <c r="B218" s="114" t="s">
        <v>877</v>
      </c>
      <c r="C218" s="115" t="s">
        <v>1087</v>
      </c>
      <c r="D218" s="114">
        <v>7</v>
      </c>
      <c r="E218" s="116">
        <v>40</v>
      </c>
      <c r="F218" s="114">
        <v>1620</v>
      </c>
      <c r="G218" s="114">
        <v>422</v>
      </c>
      <c r="H218" s="114">
        <v>6120</v>
      </c>
      <c r="I218" s="117">
        <v>418001</v>
      </c>
      <c r="J218" s="118">
        <v>131</v>
      </c>
      <c r="K218" s="118">
        <v>0</v>
      </c>
    </row>
    <row r="219" spans="1:11" x14ac:dyDescent="0.25">
      <c r="A219" s="114">
        <v>61220</v>
      </c>
      <c r="B219" s="114" t="s">
        <v>283</v>
      </c>
      <c r="C219" s="115" t="s">
        <v>876</v>
      </c>
      <c r="D219" s="114">
        <v>7</v>
      </c>
      <c r="E219" s="116">
        <v>50</v>
      </c>
      <c r="F219" s="114">
        <v>1602</v>
      </c>
      <c r="G219" s="114">
        <v>100</v>
      </c>
      <c r="H219" s="114">
        <v>6120</v>
      </c>
      <c r="I219" s="117">
        <v>1938</v>
      </c>
      <c r="J219" s="114">
        <v>131</v>
      </c>
      <c r="K219" s="118">
        <v>0</v>
      </c>
    </row>
    <row r="220" spans="1:11" x14ac:dyDescent="0.25">
      <c r="A220" s="114">
        <v>61221</v>
      </c>
      <c r="B220" s="114" t="s">
        <v>281</v>
      </c>
      <c r="C220" s="115" t="s">
        <v>874</v>
      </c>
      <c r="D220" s="114">
        <v>7</v>
      </c>
      <c r="E220" s="116">
        <v>50</v>
      </c>
      <c r="F220" s="114">
        <v>1620</v>
      </c>
      <c r="G220" s="114">
        <v>100</v>
      </c>
      <c r="H220" s="114">
        <v>6120</v>
      </c>
      <c r="I220" s="117">
        <v>1001</v>
      </c>
      <c r="J220" s="114">
        <v>131</v>
      </c>
      <c r="K220" s="118">
        <v>0</v>
      </c>
    </row>
    <row r="221" spans="1:11" x14ac:dyDescent="0.25">
      <c r="A221" s="114">
        <v>61222</v>
      </c>
      <c r="B221" s="114" t="s">
        <v>281</v>
      </c>
      <c r="C221" s="115" t="s">
        <v>874</v>
      </c>
      <c r="D221" s="114">
        <v>7</v>
      </c>
      <c r="E221" s="116">
        <v>50</v>
      </c>
      <c r="F221" s="114">
        <v>1620</v>
      </c>
      <c r="G221" s="114">
        <v>100</v>
      </c>
      <c r="H221" s="114">
        <v>6120</v>
      </c>
      <c r="I221" s="117">
        <v>593</v>
      </c>
      <c r="J221" s="114">
        <v>131</v>
      </c>
      <c r="K221" s="118">
        <v>0</v>
      </c>
    </row>
    <row r="222" spans="1:11" x14ac:dyDescent="0.25">
      <c r="A222" s="114">
        <v>61223</v>
      </c>
      <c r="B222" s="114" t="s">
        <v>283</v>
      </c>
      <c r="C222" s="115" t="s">
        <v>876</v>
      </c>
      <c r="D222" s="114">
        <v>7</v>
      </c>
      <c r="E222" s="116">
        <v>50</v>
      </c>
      <c r="F222" s="114">
        <v>1602</v>
      </c>
      <c r="G222" s="114">
        <v>100</v>
      </c>
      <c r="H222" s="114">
        <v>6120</v>
      </c>
      <c r="I222" s="117">
        <v>440</v>
      </c>
      <c r="J222" s="114">
        <v>131</v>
      </c>
      <c r="K222" s="118">
        <v>0</v>
      </c>
    </row>
    <row r="223" spans="1:11" x14ac:dyDescent="0.25">
      <c r="A223" s="114">
        <v>61224</v>
      </c>
      <c r="B223" s="114" t="s">
        <v>281</v>
      </c>
      <c r="C223" s="115" t="s">
        <v>874</v>
      </c>
      <c r="D223" s="114">
        <v>7</v>
      </c>
      <c r="E223" s="116">
        <v>50</v>
      </c>
      <c r="F223" s="114">
        <v>1620</v>
      </c>
      <c r="G223" s="114">
        <v>100</v>
      </c>
      <c r="H223" s="114">
        <v>6120</v>
      </c>
      <c r="I223" s="117">
        <v>422</v>
      </c>
      <c r="J223" s="114">
        <v>131</v>
      </c>
      <c r="K223" s="118">
        <v>0</v>
      </c>
    </row>
    <row r="224" spans="1:11" x14ac:dyDescent="0.25">
      <c r="A224" s="114">
        <v>61225</v>
      </c>
      <c r="B224" s="114" t="s">
        <v>283</v>
      </c>
      <c r="C224" s="115" t="s">
        <v>876</v>
      </c>
      <c r="D224" s="114">
        <v>7</v>
      </c>
      <c r="E224" s="116">
        <v>50</v>
      </c>
      <c r="F224" s="114">
        <v>1620</v>
      </c>
      <c r="G224" s="114">
        <v>100</v>
      </c>
      <c r="H224" s="114">
        <v>6120</v>
      </c>
      <c r="I224" s="117">
        <v>11230</v>
      </c>
      <c r="J224" s="118">
        <v>131</v>
      </c>
      <c r="K224" s="118" t="s">
        <v>158</v>
      </c>
    </row>
    <row r="225" spans="1:11" x14ac:dyDescent="0.25">
      <c r="A225" s="114">
        <v>61227</v>
      </c>
      <c r="B225" s="114" t="s">
        <v>283</v>
      </c>
      <c r="C225" s="115" t="s">
        <v>876</v>
      </c>
      <c r="D225" s="114">
        <v>7</v>
      </c>
      <c r="E225" s="116">
        <v>50</v>
      </c>
      <c r="F225" s="114">
        <v>1602</v>
      </c>
      <c r="G225" s="114">
        <v>100</v>
      </c>
      <c r="H225" s="114">
        <v>6120</v>
      </c>
      <c r="I225" s="117">
        <v>1682</v>
      </c>
      <c r="J225" s="118">
        <v>131</v>
      </c>
      <c r="K225" s="118">
        <v>0</v>
      </c>
    </row>
    <row r="226" spans="1:11" x14ac:dyDescent="0.25">
      <c r="A226" s="114">
        <v>61228</v>
      </c>
      <c r="B226" s="114" t="s">
        <v>283</v>
      </c>
      <c r="C226" s="115" t="s">
        <v>876</v>
      </c>
      <c r="D226" s="114">
        <v>7</v>
      </c>
      <c r="E226" s="116">
        <v>50</v>
      </c>
      <c r="F226" s="114">
        <v>1602</v>
      </c>
      <c r="G226" s="114">
        <v>100</v>
      </c>
      <c r="H226" s="114">
        <v>6120</v>
      </c>
      <c r="I226" s="117">
        <v>1838</v>
      </c>
      <c r="J226" s="114">
        <v>131</v>
      </c>
      <c r="K226" s="118">
        <v>0</v>
      </c>
    </row>
    <row r="227" spans="1:11" x14ac:dyDescent="0.25">
      <c r="A227" s="114">
        <v>61229</v>
      </c>
      <c r="B227" s="114" t="s">
        <v>284</v>
      </c>
      <c r="C227" s="115" t="s">
        <v>287</v>
      </c>
      <c r="D227" s="114">
        <v>7</v>
      </c>
      <c r="E227" s="116">
        <v>50</v>
      </c>
      <c r="F227" s="114">
        <v>1602</v>
      </c>
      <c r="G227" s="114">
        <v>100</v>
      </c>
      <c r="H227" s="114">
        <v>6120</v>
      </c>
      <c r="I227" s="117">
        <v>1868</v>
      </c>
      <c r="J227" s="114">
        <v>131</v>
      </c>
      <c r="K227" s="118">
        <v>0</v>
      </c>
    </row>
    <row r="228" spans="1:11" x14ac:dyDescent="0.25">
      <c r="A228" s="114">
        <v>61230</v>
      </c>
      <c r="B228" s="114" t="s">
        <v>285</v>
      </c>
      <c r="C228" s="115" t="s">
        <v>286</v>
      </c>
      <c r="D228" s="114">
        <v>5</v>
      </c>
      <c r="E228" s="116">
        <v>160</v>
      </c>
      <c r="F228" s="114">
        <v>1620</v>
      </c>
      <c r="G228" s="114">
        <v>100</v>
      </c>
      <c r="H228" s="114">
        <v>6120</v>
      </c>
      <c r="I228" s="117">
        <v>1200</v>
      </c>
      <c r="J228" s="114">
        <v>131</v>
      </c>
      <c r="K228" s="118">
        <v>0</v>
      </c>
    </row>
    <row r="229" spans="1:11" x14ac:dyDescent="0.25">
      <c r="A229" s="114">
        <v>61231</v>
      </c>
      <c r="B229" s="114" t="s">
        <v>285</v>
      </c>
      <c r="C229" s="115" t="s">
        <v>286</v>
      </c>
      <c r="D229" s="114">
        <v>5</v>
      </c>
      <c r="E229" s="116">
        <v>160</v>
      </c>
      <c r="F229" s="114">
        <v>1620</v>
      </c>
      <c r="G229" s="114">
        <v>422</v>
      </c>
      <c r="H229" s="114">
        <v>6120</v>
      </c>
      <c r="I229" s="117">
        <v>418066</v>
      </c>
      <c r="J229" s="114">
        <v>131</v>
      </c>
      <c r="K229" s="118">
        <v>0</v>
      </c>
    </row>
    <row r="230" spans="1:11" x14ac:dyDescent="0.25">
      <c r="A230" s="114">
        <v>61233</v>
      </c>
      <c r="B230" s="114" t="s">
        <v>284</v>
      </c>
      <c r="C230" s="115" t="s">
        <v>1088</v>
      </c>
      <c r="D230" s="114">
        <v>7</v>
      </c>
      <c r="E230" s="116">
        <v>50</v>
      </c>
      <c r="F230" s="114">
        <v>1602</v>
      </c>
      <c r="G230" s="114">
        <v>443</v>
      </c>
      <c r="H230" s="114">
        <v>6120</v>
      </c>
      <c r="I230" s="117">
        <v>449011</v>
      </c>
      <c r="J230" s="118">
        <v>131</v>
      </c>
      <c r="K230" s="118">
        <v>0</v>
      </c>
    </row>
    <row r="231" spans="1:11" x14ac:dyDescent="0.25">
      <c r="A231" s="114">
        <v>61234</v>
      </c>
      <c r="B231" s="114" t="s">
        <v>284</v>
      </c>
      <c r="C231" s="115" t="s">
        <v>287</v>
      </c>
      <c r="D231" s="114">
        <v>7</v>
      </c>
      <c r="E231" s="116">
        <v>40</v>
      </c>
      <c r="F231" s="114">
        <v>1602</v>
      </c>
      <c r="G231" s="114">
        <v>422</v>
      </c>
      <c r="H231" s="114">
        <v>6120</v>
      </c>
      <c r="I231" s="117">
        <v>418001</v>
      </c>
      <c r="J231" s="114">
        <v>131</v>
      </c>
      <c r="K231" s="118">
        <v>0</v>
      </c>
    </row>
    <row r="232" spans="1:11" x14ac:dyDescent="0.25">
      <c r="A232" s="114">
        <v>61235</v>
      </c>
      <c r="B232" s="114" t="s">
        <v>1089</v>
      </c>
      <c r="C232" s="115" t="s">
        <v>287</v>
      </c>
      <c r="D232" s="114">
        <v>7</v>
      </c>
      <c r="E232" s="116">
        <v>50</v>
      </c>
      <c r="F232" s="114">
        <v>1602</v>
      </c>
      <c r="G232" s="114">
        <v>422</v>
      </c>
      <c r="H232" s="114">
        <v>6120</v>
      </c>
      <c r="I232" s="117">
        <v>420002</v>
      </c>
      <c r="J232" s="118">
        <v>131</v>
      </c>
      <c r="K232" s="118">
        <v>0</v>
      </c>
    </row>
    <row r="233" spans="1:11" x14ac:dyDescent="0.25">
      <c r="A233" s="114">
        <v>61236</v>
      </c>
      <c r="B233" s="114" t="s">
        <v>284</v>
      </c>
      <c r="C233" s="115" t="s">
        <v>1088</v>
      </c>
      <c r="D233" s="114">
        <v>7</v>
      </c>
      <c r="E233" s="116">
        <v>50</v>
      </c>
      <c r="F233" s="114">
        <v>1602</v>
      </c>
      <c r="G233" s="114">
        <v>100</v>
      </c>
      <c r="H233" s="114">
        <v>6120</v>
      </c>
      <c r="I233" s="117">
        <v>1001</v>
      </c>
      <c r="J233" s="118">
        <v>131</v>
      </c>
      <c r="K233" s="118">
        <v>0</v>
      </c>
    </row>
    <row r="234" spans="1:11" x14ac:dyDescent="0.25">
      <c r="A234" s="114">
        <v>61237</v>
      </c>
      <c r="B234" s="114" t="s">
        <v>288</v>
      </c>
      <c r="C234" s="115" t="s">
        <v>878</v>
      </c>
      <c r="D234" s="114">
        <v>30</v>
      </c>
      <c r="E234" s="116">
        <v>75</v>
      </c>
      <c r="F234" s="114">
        <v>1708</v>
      </c>
      <c r="G234" s="114">
        <v>100</v>
      </c>
      <c r="H234" s="114">
        <v>6120</v>
      </c>
      <c r="I234" s="117">
        <v>1868</v>
      </c>
      <c r="J234" s="118">
        <v>161</v>
      </c>
      <c r="K234" s="118">
        <v>0</v>
      </c>
    </row>
    <row r="235" spans="1:11" x14ac:dyDescent="0.25">
      <c r="A235" s="114">
        <v>61239</v>
      </c>
      <c r="B235" s="114" t="s">
        <v>1041</v>
      </c>
      <c r="C235" s="115" t="s">
        <v>1042</v>
      </c>
      <c r="D235" s="114">
        <v>57</v>
      </c>
      <c r="E235" s="116">
        <v>540</v>
      </c>
      <c r="F235" s="114">
        <v>2200</v>
      </c>
      <c r="G235" s="114">
        <v>100</v>
      </c>
      <c r="H235" s="114">
        <v>6120</v>
      </c>
      <c r="I235" s="117">
        <v>1001</v>
      </c>
      <c r="J235" s="114">
        <v>161</v>
      </c>
      <c r="K235" s="118">
        <v>0</v>
      </c>
    </row>
    <row r="236" spans="1:11" x14ac:dyDescent="0.25">
      <c r="A236" s="114">
        <v>61241</v>
      </c>
      <c r="B236" s="114" t="s">
        <v>274</v>
      </c>
      <c r="C236" s="115" t="s">
        <v>1043</v>
      </c>
      <c r="D236" s="114">
        <v>3</v>
      </c>
      <c r="E236" s="116">
        <v>550</v>
      </c>
      <c r="F236" s="114">
        <v>2600</v>
      </c>
      <c r="G236" s="114">
        <v>100</v>
      </c>
      <c r="H236" s="114">
        <v>6120</v>
      </c>
      <c r="I236" s="117">
        <v>1001</v>
      </c>
      <c r="J236" s="114">
        <v>131</v>
      </c>
      <c r="K236" s="118">
        <v>0</v>
      </c>
    </row>
    <row r="237" spans="1:11" x14ac:dyDescent="0.25">
      <c r="A237" s="114">
        <v>61243</v>
      </c>
      <c r="B237" s="114" t="s">
        <v>419</v>
      </c>
      <c r="C237" s="115" t="s">
        <v>880</v>
      </c>
      <c r="D237" s="114">
        <v>57</v>
      </c>
      <c r="E237" s="116">
        <v>540</v>
      </c>
      <c r="F237" s="114">
        <v>2200</v>
      </c>
      <c r="G237" s="114">
        <v>100</v>
      </c>
      <c r="H237" s="114">
        <v>6120</v>
      </c>
      <c r="I237" s="117">
        <v>1001</v>
      </c>
      <c r="J237" s="114">
        <v>161</v>
      </c>
      <c r="K237" s="118">
        <v>0</v>
      </c>
    </row>
    <row r="238" spans="1:11" x14ac:dyDescent="0.25">
      <c r="A238" s="114">
        <v>61289</v>
      </c>
      <c r="B238" s="114" t="s">
        <v>281</v>
      </c>
      <c r="C238" s="115" t="s">
        <v>874</v>
      </c>
      <c r="D238" s="114">
        <v>7</v>
      </c>
      <c r="E238" s="116">
        <v>550</v>
      </c>
      <c r="F238" s="114">
        <v>1620</v>
      </c>
      <c r="G238" s="114">
        <v>100</v>
      </c>
      <c r="H238" s="114">
        <v>6120</v>
      </c>
      <c r="I238" s="117">
        <v>1735</v>
      </c>
      <c r="J238" s="118">
        <v>131</v>
      </c>
      <c r="K238" s="118">
        <v>0</v>
      </c>
    </row>
    <row r="239" spans="1:11" x14ac:dyDescent="0.25">
      <c r="A239" s="114">
        <v>61310</v>
      </c>
      <c r="B239" s="114" t="s">
        <v>913</v>
      </c>
      <c r="C239" s="115" t="s">
        <v>914</v>
      </c>
      <c r="D239" s="114">
        <v>55</v>
      </c>
      <c r="E239" s="116">
        <v>520</v>
      </c>
      <c r="F239" s="114">
        <v>2002</v>
      </c>
      <c r="G239" s="114">
        <v>422</v>
      </c>
      <c r="H239" s="114">
        <v>6400</v>
      </c>
      <c r="I239" s="117">
        <v>418017</v>
      </c>
      <c r="J239" s="118">
        <v>181</v>
      </c>
      <c r="K239" s="118">
        <v>0</v>
      </c>
    </row>
    <row r="240" spans="1:11" x14ac:dyDescent="0.25">
      <c r="A240" s="114">
        <v>61311</v>
      </c>
      <c r="B240" s="114" t="s">
        <v>289</v>
      </c>
      <c r="C240" s="115" t="s">
        <v>290</v>
      </c>
      <c r="D240" s="114">
        <v>11</v>
      </c>
      <c r="E240" s="116">
        <v>550</v>
      </c>
      <c r="F240" s="114">
        <v>2600</v>
      </c>
      <c r="G240" s="114">
        <v>422</v>
      </c>
      <c r="H240" s="114">
        <v>6130</v>
      </c>
      <c r="I240" s="117">
        <v>418017</v>
      </c>
      <c r="J240" s="118">
        <v>131</v>
      </c>
      <c r="K240" s="118">
        <v>0</v>
      </c>
    </row>
    <row r="241" spans="1:11" x14ac:dyDescent="0.25">
      <c r="A241" s="114">
        <v>61312</v>
      </c>
      <c r="B241" s="114" t="s">
        <v>289</v>
      </c>
      <c r="C241" s="115" t="s">
        <v>290</v>
      </c>
      <c r="D241" s="114">
        <v>11</v>
      </c>
      <c r="E241" s="116">
        <v>550</v>
      </c>
      <c r="F241" s="114">
        <v>2600</v>
      </c>
      <c r="G241" s="114">
        <v>422</v>
      </c>
      <c r="H241" s="114">
        <v>6130</v>
      </c>
      <c r="I241" s="117">
        <v>418018</v>
      </c>
      <c r="J241" s="118">
        <v>131</v>
      </c>
      <c r="K241" s="118">
        <v>0</v>
      </c>
    </row>
    <row r="242" spans="1:11" x14ac:dyDescent="0.25">
      <c r="A242" s="114">
        <v>61315</v>
      </c>
      <c r="B242" s="114" t="s">
        <v>332</v>
      </c>
      <c r="C242" s="115" t="s">
        <v>333</v>
      </c>
      <c r="D242" s="114">
        <v>3</v>
      </c>
      <c r="E242" s="116">
        <v>550</v>
      </c>
      <c r="F242" s="114">
        <v>2600</v>
      </c>
      <c r="G242" s="114">
        <v>422</v>
      </c>
      <c r="H242" s="114">
        <v>6130</v>
      </c>
      <c r="I242" s="117">
        <v>418014</v>
      </c>
      <c r="J242" s="118">
        <v>131</v>
      </c>
      <c r="K242" s="118">
        <v>0</v>
      </c>
    </row>
    <row r="243" spans="1:11" x14ac:dyDescent="0.25">
      <c r="A243" s="114">
        <v>61317</v>
      </c>
      <c r="B243" s="114" t="s">
        <v>291</v>
      </c>
      <c r="C243" s="115" t="s">
        <v>292</v>
      </c>
      <c r="D243" s="114">
        <v>11</v>
      </c>
      <c r="E243" s="116">
        <v>550</v>
      </c>
      <c r="F243" s="114">
        <v>2600</v>
      </c>
      <c r="G243" s="114">
        <v>422</v>
      </c>
      <c r="H243" s="114">
        <v>6130</v>
      </c>
      <c r="I243" s="117">
        <v>418011</v>
      </c>
      <c r="J243" s="114">
        <v>131</v>
      </c>
      <c r="K243" s="118">
        <v>0</v>
      </c>
    </row>
    <row r="244" spans="1:11" x14ac:dyDescent="0.25">
      <c r="A244" s="114">
        <v>61318</v>
      </c>
      <c r="B244" s="114" t="s">
        <v>291</v>
      </c>
      <c r="C244" s="115" t="s">
        <v>292</v>
      </c>
      <c r="D244" s="114">
        <v>11</v>
      </c>
      <c r="E244" s="116">
        <v>550</v>
      </c>
      <c r="F244" s="114">
        <v>2600</v>
      </c>
      <c r="G244" s="114">
        <v>422</v>
      </c>
      <c r="H244" s="114">
        <v>6130</v>
      </c>
      <c r="I244" s="117">
        <v>418014</v>
      </c>
      <c r="J244" s="118">
        <v>131</v>
      </c>
      <c r="K244" s="118">
        <v>0</v>
      </c>
    </row>
    <row r="245" spans="1:11" x14ac:dyDescent="0.25">
      <c r="A245" s="114">
        <v>61319</v>
      </c>
      <c r="B245" s="114" t="s">
        <v>291</v>
      </c>
      <c r="C245" s="115" t="s">
        <v>292</v>
      </c>
      <c r="D245" s="114">
        <v>11</v>
      </c>
      <c r="E245" s="116">
        <v>550</v>
      </c>
      <c r="F245" s="114">
        <v>2600</v>
      </c>
      <c r="G245" s="114">
        <v>422</v>
      </c>
      <c r="H245" s="114">
        <v>6130</v>
      </c>
      <c r="I245" s="117">
        <v>418017</v>
      </c>
      <c r="J245" s="118">
        <v>131</v>
      </c>
      <c r="K245" s="118">
        <v>0</v>
      </c>
    </row>
    <row r="246" spans="1:11" x14ac:dyDescent="0.25">
      <c r="A246" s="114">
        <v>61320</v>
      </c>
      <c r="B246" s="114" t="s">
        <v>291</v>
      </c>
      <c r="C246" s="115" t="s">
        <v>292</v>
      </c>
      <c r="D246" s="114">
        <v>11</v>
      </c>
      <c r="E246" s="116">
        <v>550</v>
      </c>
      <c r="F246" s="114">
        <v>2600</v>
      </c>
      <c r="G246" s="114">
        <v>422</v>
      </c>
      <c r="H246" s="114">
        <v>6130</v>
      </c>
      <c r="I246" s="117">
        <v>418018</v>
      </c>
      <c r="J246" s="118">
        <v>131</v>
      </c>
      <c r="K246" s="118">
        <v>0</v>
      </c>
    </row>
    <row r="247" spans="1:11" x14ac:dyDescent="0.25">
      <c r="A247" s="114">
        <v>61322</v>
      </c>
      <c r="B247" s="114" t="s">
        <v>293</v>
      </c>
      <c r="C247" s="115" t="s">
        <v>294</v>
      </c>
      <c r="D247" s="114">
        <v>3</v>
      </c>
      <c r="E247" s="116">
        <v>550</v>
      </c>
      <c r="F247" s="114">
        <v>2200</v>
      </c>
      <c r="G247" s="114">
        <v>100</v>
      </c>
      <c r="H247" s="114">
        <v>6130</v>
      </c>
      <c r="I247" s="117">
        <v>1001</v>
      </c>
      <c r="J247" s="114">
        <v>131</v>
      </c>
      <c r="K247" s="118">
        <v>0</v>
      </c>
    </row>
    <row r="248" spans="1:11" x14ac:dyDescent="0.25">
      <c r="A248" s="114">
        <v>61323</v>
      </c>
      <c r="B248" s="114" t="s">
        <v>295</v>
      </c>
      <c r="C248" s="115" t="s">
        <v>296</v>
      </c>
      <c r="D248" s="114">
        <v>3</v>
      </c>
      <c r="E248" s="116">
        <v>550</v>
      </c>
      <c r="F248" s="114">
        <v>2600</v>
      </c>
      <c r="G248" s="114">
        <v>100</v>
      </c>
      <c r="H248" s="114">
        <v>6130</v>
      </c>
      <c r="I248" s="117">
        <v>1136</v>
      </c>
      <c r="J248" s="118">
        <v>131</v>
      </c>
      <c r="K248" s="118">
        <v>0</v>
      </c>
    </row>
    <row r="249" spans="1:11" x14ac:dyDescent="0.25">
      <c r="A249" s="114">
        <v>61324</v>
      </c>
      <c r="B249" s="114" t="s">
        <v>295</v>
      </c>
      <c r="C249" s="115" t="s">
        <v>296</v>
      </c>
      <c r="D249" s="114">
        <v>3</v>
      </c>
      <c r="E249" s="116">
        <v>550</v>
      </c>
      <c r="F249" s="114">
        <v>2600</v>
      </c>
      <c r="G249" s="114">
        <v>422</v>
      </c>
      <c r="H249" s="114">
        <v>6130</v>
      </c>
      <c r="I249" s="117">
        <v>418014</v>
      </c>
      <c r="J249" s="114">
        <v>131</v>
      </c>
      <c r="K249" s="118">
        <v>0</v>
      </c>
    </row>
    <row r="250" spans="1:11" x14ac:dyDescent="0.25">
      <c r="A250" s="114">
        <v>61333</v>
      </c>
      <c r="B250" s="114" t="s">
        <v>419</v>
      </c>
      <c r="C250" s="115" t="s">
        <v>880</v>
      </c>
      <c r="D250" s="114">
        <v>57</v>
      </c>
      <c r="E250" s="116">
        <v>540</v>
      </c>
      <c r="F250" s="114">
        <v>2200</v>
      </c>
      <c r="G250" s="114">
        <v>422</v>
      </c>
      <c r="H250" s="114">
        <v>6130</v>
      </c>
      <c r="I250" s="117">
        <v>418014</v>
      </c>
      <c r="J250" s="114">
        <v>161</v>
      </c>
      <c r="K250" s="118">
        <v>0</v>
      </c>
    </row>
    <row r="251" spans="1:11" x14ac:dyDescent="0.25">
      <c r="A251" s="114">
        <v>61343</v>
      </c>
      <c r="B251" s="114" t="s">
        <v>297</v>
      </c>
      <c r="C251" s="115" t="s">
        <v>298</v>
      </c>
      <c r="D251" s="114">
        <v>57</v>
      </c>
      <c r="E251" s="116">
        <v>540</v>
      </c>
      <c r="F251" s="114">
        <v>2200</v>
      </c>
      <c r="G251" s="114">
        <v>100</v>
      </c>
      <c r="H251" s="114">
        <v>6130</v>
      </c>
      <c r="I251" s="117">
        <v>1650</v>
      </c>
      <c r="J251" s="114">
        <v>161</v>
      </c>
      <c r="K251" s="118">
        <v>0</v>
      </c>
    </row>
    <row r="252" spans="1:11" x14ac:dyDescent="0.25">
      <c r="A252" s="114">
        <v>61433</v>
      </c>
      <c r="B252" s="114" t="s">
        <v>419</v>
      </c>
      <c r="C252" s="115" t="s">
        <v>880</v>
      </c>
      <c r="D252" s="114">
        <v>57</v>
      </c>
      <c r="E252" s="116">
        <v>540</v>
      </c>
      <c r="F252" s="114">
        <v>2200</v>
      </c>
      <c r="G252" s="114">
        <v>100</v>
      </c>
      <c r="H252" s="114">
        <v>6140</v>
      </c>
      <c r="I252" s="117">
        <v>1001</v>
      </c>
      <c r="J252" s="114">
        <v>161</v>
      </c>
      <c r="K252" s="118">
        <v>0</v>
      </c>
    </row>
    <row r="253" spans="1:11" x14ac:dyDescent="0.25">
      <c r="A253" s="114">
        <v>61480</v>
      </c>
      <c r="B253" s="114" t="s">
        <v>372</v>
      </c>
      <c r="C253" s="115" t="s">
        <v>881</v>
      </c>
      <c r="D253" s="114">
        <v>10</v>
      </c>
      <c r="E253" s="116">
        <v>530</v>
      </c>
      <c r="F253" s="114">
        <v>2050</v>
      </c>
      <c r="G253" s="114">
        <v>100</v>
      </c>
      <c r="H253" s="114">
        <v>6140</v>
      </c>
      <c r="I253" s="117">
        <v>1001</v>
      </c>
      <c r="J253" s="118">
        <v>181</v>
      </c>
      <c r="K253" s="118">
        <v>0</v>
      </c>
    </row>
    <row r="254" spans="1:11" x14ac:dyDescent="0.25">
      <c r="A254" s="114">
        <v>61484</v>
      </c>
      <c r="B254" s="114" t="s">
        <v>299</v>
      </c>
      <c r="C254" s="115" t="s">
        <v>882</v>
      </c>
      <c r="D254" s="114">
        <v>10</v>
      </c>
      <c r="E254" s="116">
        <v>530</v>
      </c>
      <c r="F254" s="114">
        <v>2050</v>
      </c>
      <c r="G254" s="114">
        <v>422</v>
      </c>
      <c r="H254" s="114">
        <v>6140</v>
      </c>
      <c r="I254" s="117">
        <v>418011</v>
      </c>
      <c r="J254" s="118">
        <v>181</v>
      </c>
      <c r="K254" s="118">
        <v>0</v>
      </c>
    </row>
    <row r="255" spans="1:11" x14ac:dyDescent="0.25">
      <c r="A255" s="114">
        <v>61485</v>
      </c>
      <c r="B255" s="114" t="s">
        <v>299</v>
      </c>
      <c r="C255" s="115" t="s">
        <v>882</v>
      </c>
      <c r="D255" s="114">
        <v>10</v>
      </c>
      <c r="E255" s="116">
        <v>530</v>
      </c>
      <c r="F255" s="114">
        <v>2050</v>
      </c>
      <c r="G255" s="114">
        <v>100</v>
      </c>
      <c r="H255" s="114">
        <v>6140</v>
      </c>
      <c r="I255" s="117">
        <v>595</v>
      </c>
      <c r="J255" s="118">
        <v>181</v>
      </c>
      <c r="K255" s="118">
        <v>0</v>
      </c>
    </row>
    <row r="256" spans="1:11" x14ac:dyDescent="0.25">
      <c r="A256" s="114">
        <v>61488</v>
      </c>
      <c r="B256" s="114" t="s">
        <v>299</v>
      </c>
      <c r="C256" s="115" t="s">
        <v>882</v>
      </c>
      <c r="D256" s="114">
        <v>10</v>
      </c>
      <c r="E256" s="116">
        <v>530</v>
      </c>
      <c r="F256" s="114">
        <v>2050</v>
      </c>
      <c r="G256" s="114">
        <v>100</v>
      </c>
      <c r="H256" s="114">
        <v>6140</v>
      </c>
      <c r="I256" s="117">
        <v>1001</v>
      </c>
      <c r="J256" s="118">
        <v>181</v>
      </c>
      <c r="K256" s="118">
        <v>0</v>
      </c>
    </row>
    <row r="257" spans="1:11" x14ac:dyDescent="0.25">
      <c r="A257" s="114">
        <v>61489</v>
      </c>
      <c r="B257" s="114" t="s">
        <v>299</v>
      </c>
      <c r="C257" s="115" t="s">
        <v>882</v>
      </c>
      <c r="D257" s="114">
        <v>10</v>
      </c>
      <c r="E257" s="116">
        <v>530</v>
      </c>
      <c r="F257" s="114">
        <v>2050</v>
      </c>
      <c r="G257" s="114">
        <v>422</v>
      </c>
      <c r="H257" s="114">
        <v>6140</v>
      </c>
      <c r="I257" s="117">
        <v>418014</v>
      </c>
      <c r="J257" s="118">
        <v>181</v>
      </c>
      <c r="K257" s="118">
        <v>0</v>
      </c>
    </row>
    <row r="258" spans="1:11" x14ac:dyDescent="0.25">
      <c r="A258" s="114">
        <v>61490</v>
      </c>
      <c r="B258" s="114" t="s">
        <v>1090</v>
      </c>
      <c r="C258" s="115" t="s">
        <v>1091</v>
      </c>
      <c r="D258" s="114">
        <v>53</v>
      </c>
      <c r="E258" s="116">
        <v>520</v>
      </c>
      <c r="F258" s="114">
        <v>2002</v>
      </c>
      <c r="G258" s="114">
        <v>422</v>
      </c>
      <c r="H258" s="114">
        <v>6140</v>
      </c>
      <c r="I258" s="117">
        <v>421014</v>
      </c>
      <c r="J258" s="118">
        <v>111</v>
      </c>
      <c r="K258" s="118" t="s">
        <v>158</v>
      </c>
    </row>
    <row r="259" spans="1:11" x14ac:dyDescent="0.25">
      <c r="A259" s="114">
        <v>61491</v>
      </c>
      <c r="B259" s="114" t="s">
        <v>299</v>
      </c>
      <c r="C259" s="115" t="s">
        <v>882</v>
      </c>
      <c r="D259" s="114">
        <v>10</v>
      </c>
      <c r="E259" s="116">
        <v>530</v>
      </c>
      <c r="F259" s="114">
        <v>2050</v>
      </c>
      <c r="G259" s="114">
        <v>422</v>
      </c>
      <c r="H259" s="114">
        <v>6140</v>
      </c>
      <c r="I259" s="117">
        <v>418015</v>
      </c>
      <c r="J259" s="118">
        <v>181</v>
      </c>
      <c r="K259" s="118">
        <v>0</v>
      </c>
    </row>
    <row r="260" spans="1:11" x14ac:dyDescent="0.25">
      <c r="A260" s="114">
        <v>61515</v>
      </c>
      <c r="B260" s="114" t="s">
        <v>209</v>
      </c>
      <c r="C260" s="115" t="s">
        <v>210</v>
      </c>
      <c r="D260" s="114">
        <v>3</v>
      </c>
      <c r="E260" s="116">
        <v>40</v>
      </c>
      <c r="F260" s="114">
        <v>2600</v>
      </c>
      <c r="G260" s="114">
        <v>422</v>
      </c>
      <c r="H260" s="114">
        <v>6150</v>
      </c>
      <c r="I260" s="117">
        <v>418001</v>
      </c>
      <c r="J260" s="118">
        <v>131</v>
      </c>
      <c r="K260" s="118">
        <v>0</v>
      </c>
    </row>
    <row r="261" spans="1:11" x14ac:dyDescent="0.25">
      <c r="A261" s="114">
        <v>61540</v>
      </c>
      <c r="B261" s="114" t="s">
        <v>300</v>
      </c>
      <c r="C261" s="115" t="s">
        <v>883</v>
      </c>
      <c r="D261" s="114">
        <v>3</v>
      </c>
      <c r="E261" s="116">
        <v>50</v>
      </c>
      <c r="F261" s="114">
        <v>1703</v>
      </c>
      <c r="G261" s="114">
        <v>422</v>
      </c>
      <c r="H261" s="114">
        <v>6150</v>
      </c>
      <c r="I261" s="117">
        <v>418001</v>
      </c>
      <c r="J261" s="118">
        <v>131</v>
      </c>
      <c r="K261" s="118">
        <v>0</v>
      </c>
    </row>
    <row r="262" spans="1:11" x14ac:dyDescent="0.25">
      <c r="A262" s="114">
        <v>61541</v>
      </c>
      <c r="B262" s="114" t="s">
        <v>274</v>
      </c>
      <c r="C262" s="115" t="s">
        <v>275</v>
      </c>
      <c r="D262" s="114">
        <v>3</v>
      </c>
      <c r="E262" s="116">
        <v>550</v>
      </c>
      <c r="F262" s="114">
        <v>2600</v>
      </c>
      <c r="G262" s="114">
        <v>100</v>
      </c>
      <c r="H262" s="114">
        <v>6150</v>
      </c>
      <c r="I262" s="117">
        <v>1001</v>
      </c>
      <c r="J262" s="118">
        <v>131</v>
      </c>
      <c r="K262" s="118">
        <v>0</v>
      </c>
    </row>
    <row r="263" spans="1:11" x14ac:dyDescent="0.25">
      <c r="A263" s="114">
        <v>61546</v>
      </c>
      <c r="B263" s="114" t="s">
        <v>302</v>
      </c>
      <c r="C263" s="115" t="s">
        <v>884</v>
      </c>
      <c r="D263" s="114">
        <v>21</v>
      </c>
      <c r="E263" s="116">
        <v>65</v>
      </c>
      <c r="F263" s="114">
        <v>1123</v>
      </c>
      <c r="G263" s="114">
        <v>422</v>
      </c>
      <c r="H263" s="114">
        <v>6150</v>
      </c>
      <c r="I263" s="117">
        <v>418001</v>
      </c>
      <c r="J263" s="118">
        <v>151</v>
      </c>
      <c r="K263" s="118">
        <v>0</v>
      </c>
    </row>
    <row r="264" spans="1:11" x14ac:dyDescent="0.25">
      <c r="A264" s="114">
        <v>61548</v>
      </c>
      <c r="B264" s="114" t="s">
        <v>885</v>
      </c>
      <c r="C264" s="115" t="s">
        <v>1079</v>
      </c>
      <c r="D264" s="114">
        <v>21</v>
      </c>
      <c r="E264" s="116">
        <v>60</v>
      </c>
      <c r="F264" s="114">
        <v>1126</v>
      </c>
      <c r="G264" s="114">
        <v>422</v>
      </c>
      <c r="H264" s="114">
        <v>6150</v>
      </c>
      <c r="I264" s="117">
        <v>418001</v>
      </c>
      <c r="J264" s="118">
        <v>151</v>
      </c>
      <c r="K264" s="118">
        <v>0</v>
      </c>
    </row>
    <row r="265" spans="1:11" x14ac:dyDescent="0.25">
      <c r="A265" s="114">
        <v>61549</v>
      </c>
      <c r="B265" s="114" t="s">
        <v>885</v>
      </c>
      <c r="C265" s="115" t="s">
        <v>1079</v>
      </c>
      <c r="D265" s="114">
        <v>21</v>
      </c>
      <c r="E265" s="116">
        <v>60</v>
      </c>
      <c r="F265" s="114">
        <v>1126</v>
      </c>
      <c r="G265" s="114">
        <v>422</v>
      </c>
      <c r="H265" s="114">
        <v>6150</v>
      </c>
      <c r="I265" s="117">
        <v>418001</v>
      </c>
      <c r="J265" s="118">
        <v>151</v>
      </c>
      <c r="K265" s="118">
        <v>0</v>
      </c>
    </row>
    <row r="266" spans="1:11" x14ac:dyDescent="0.25">
      <c r="A266" s="114">
        <v>61550</v>
      </c>
      <c r="B266" s="114" t="s">
        <v>886</v>
      </c>
      <c r="C266" s="115" t="s">
        <v>803</v>
      </c>
      <c r="D266" s="114">
        <v>21</v>
      </c>
      <c r="E266" s="116">
        <v>60</v>
      </c>
      <c r="F266" s="114">
        <v>1123</v>
      </c>
      <c r="G266" s="114">
        <v>422</v>
      </c>
      <c r="H266" s="114">
        <v>6150</v>
      </c>
      <c r="I266" s="117">
        <v>418097</v>
      </c>
      <c r="J266" s="114">
        <v>151</v>
      </c>
      <c r="K266" s="118">
        <v>0</v>
      </c>
    </row>
    <row r="267" spans="1:11" x14ac:dyDescent="0.25">
      <c r="A267" s="114">
        <v>61551</v>
      </c>
      <c r="B267" s="114" t="s">
        <v>303</v>
      </c>
      <c r="C267" s="115" t="s">
        <v>887</v>
      </c>
      <c r="D267" s="114">
        <v>21</v>
      </c>
      <c r="E267" s="116">
        <v>60</v>
      </c>
      <c r="F267" s="114">
        <v>1123</v>
      </c>
      <c r="G267" s="114">
        <v>425</v>
      </c>
      <c r="H267" s="114">
        <v>6150</v>
      </c>
      <c r="I267" s="117">
        <v>418096</v>
      </c>
      <c r="J267" s="114">
        <v>161</v>
      </c>
      <c r="K267" s="118">
        <v>0</v>
      </c>
    </row>
    <row r="268" spans="1:11" x14ac:dyDescent="0.25">
      <c r="A268" s="114">
        <v>61552</v>
      </c>
      <c r="B268" s="114" t="s">
        <v>1092</v>
      </c>
      <c r="C268" s="115" t="s">
        <v>887</v>
      </c>
      <c r="D268" s="114">
        <v>21</v>
      </c>
      <c r="E268" s="116">
        <v>60</v>
      </c>
      <c r="F268" s="114">
        <v>1123</v>
      </c>
      <c r="G268" s="114">
        <v>424</v>
      </c>
      <c r="H268" s="114">
        <v>6150</v>
      </c>
      <c r="I268" s="117">
        <v>419096</v>
      </c>
      <c r="J268" s="114">
        <v>161</v>
      </c>
      <c r="K268" s="118">
        <v>0</v>
      </c>
    </row>
    <row r="269" spans="1:11" x14ac:dyDescent="0.25">
      <c r="A269" s="114">
        <v>61570</v>
      </c>
      <c r="B269" s="114" t="s">
        <v>1093</v>
      </c>
      <c r="C269" s="115" t="s">
        <v>1094</v>
      </c>
      <c r="D269" s="114">
        <v>21</v>
      </c>
      <c r="E269" s="116">
        <v>60</v>
      </c>
      <c r="F269" s="114">
        <v>1123</v>
      </c>
      <c r="G269" s="114">
        <v>443</v>
      </c>
      <c r="H269" s="114">
        <v>6150</v>
      </c>
      <c r="I269" s="117">
        <v>449013</v>
      </c>
      <c r="J269" s="114">
        <v>151</v>
      </c>
      <c r="K269" s="118" t="s">
        <v>158</v>
      </c>
    </row>
    <row r="270" spans="1:11" x14ac:dyDescent="0.25">
      <c r="A270" s="114">
        <v>62015</v>
      </c>
      <c r="B270" s="114" t="s">
        <v>304</v>
      </c>
      <c r="C270" s="115" t="s">
        <v>888</v>
      </c>
      <c r="D270" s="114">
        <v>8</v>
      </c>
      <c r="E270" s="116">
        <v>50</v>
      </c>
      <c r="F270" s="114">
        <v>1651</v>
      </c>
      <c r="G270" s="114">
        <v>100</v>
      </c>
      <c r="H270" s="114">
        <v>6200</v>
      </c>
      <c r="I270" s="117">
        <v>1001</v>
      </c>
      <c r="J270" s="114">
        <v>131</v>
      </c>
      <c r="K270" s="118">
        <v>0</v>
      </c>
    </row>
    <row r="271" spans="1:11" x14ac:dyDescent="0.25">
      <c r="A271" s="114">
        <v>62016</v>
      </c>
      <c r="B271" s="114" t="s">
        <v>305</v>
      </c>
      <c r="C271" s="115" t="s">
        <v>889</v>
      </c>
      <c r="D271" s="114">
        <v>8</v>
      </c>
      <c r="E271" s="116">
        <v>50</v>
      </c>
      <c r="F271" s="114">
        <v>1651</v>
      </c>
      <c r="G271" s="114">
        <v>100</v>
      </c>
      <c r="H271" s="114">
        <v>6200</v>
      </c>
      <c r="I271" s="117">
        <v>1001</v>
      </c>
      <c r="J271" s="114">
        <v>131</v>
      </c>
      <c r="K271" s="118">
        <v>0</v>
      </c>
    </row>
    <row r="272" spans="1:11" x14ac:dyDescent="0.25">
      <c r="A272" s="114">
        <v>62017</v>
      </c>
      <c r="B272" s="114" t="s">
        <v>306</v>
      </c>
      <c r="C272" s="115" t="s">
        <v>890</v>
      </c>
      <c r="D272" s="114">
        <v>8</v>
      </c>
      <c r="E272" s="116">
        <v>50</v>
      </c>
      <c r="F272" s="114">
        <v>1651</v>
      </c>
      <c r="G272" s="114">
        <v>100</v>
      </c>
      <c r="H272" s="114">
        <v>6200</v>
      </c>
      <c r="I272" s="117">
        <v>1001</v>
      </c>
      <c r="J272" s="118">
        <v>131</v>
      </c>
      <c r="K272" s="118">
        <v>0</v>
      </c>
    </row>
    <row r="273" spans="1:11" x14ac:dyDescent="0.25">
      <c r="A273" s="114">
        <v>62038</v>
      </c>
      <c r="B273" s="114" t="s">
        <v>307</v>
      </c>
      <c r="C273" s="115" t="s">
        <v>891</v>
      </c>
      <c r="D273" s="114">
        <v>30</v>
      </c>
      <c r="E273" s="116">
        <v>550</v>
      </c>
      <c r="F273" s="114">
        <v>1653</v>
      </c>
      <c r="G273" s="114">
        <v>100</v>
      </c>
      <c r="H273" s="114">
        <v>6200</v>
      </c>
      <c r="I273" s="117">
        <v>1735</v>
      </c>
      <c r="J273" s="114">
        <v>151</v>
      </c>
      <c r="K273" s="118">
        <v>0</v>
      </c>
    </row>
    <row r="274" spans="1:11" x14ac:dyDescent="0.25">
      <c r="A274" s="114">
        <v>62039</v>
      </c>
      <c r="B274" s="114" t="s">
        <v>307</v>
      </c>
      <c r="C274" s="115" t="s">
        <v>891</v>
      </c>
      <c r="D274" s="114">
        <v>30</v>
      </c>
      <c r="E274" s="116">
        <v>75</v>
      </c>
      <c r="F274" s="114">
        <v>1653</v>
      </c>
      <c r="G274" s="114">
        <v>100</v>
      </c>
      <c r="H274" s="114">
        <v>6200</v>
      </c>
      <c r="I274" s="117">
        <v>1001</v>
      </c>
      <c r="J274" s="118">
        <v>151</v>
      </c>
      <c r="K274" s="118">
        <v>0</v>
      </c>
    </row>
    <row r="275" spans="1:11" x14ac:dyDescent="0.25">
      <c r="A275" s="114">
        <v>62040</v>
      </c>
      <c r="B275" s="114" t="s">
        <v>307</v>
      </c>
      <c r="C275" s="115" t="s">
        <v>891</v>
      </c>
      <c r="D275" s="114">
        <v>30</v>
      </c>
      <c r="E275" s="116">
        <v>75</v>
      </c>
      <c r="F275" s="114">
        <v>1653</v>
      </c>
      <c r="G275" s="114">
        <v>100</v>
      </c>
      <c r="H275" s="114">
        <v>6200</v>
      </c>
      <c r="I275" s="117">
        <v>1001</v>
      </c>
      <c r="J275" s="114">
        <v>151</v>
      </c>
      <c r="K275" s="118">
        <v>0</v>
      </c>
    </row>
    <row r="276" spans="1:11" x14ac:dyDescent="0.25">
      <c r="A276" s="114">
        <v>62089</v>
      </c>
      <c r="B276" s="114" t="s">
        <v>304</v>
      </c>
      <c r="C276" s="115" t="s">
        <v>888</v>
      </c>
      <c r="D276" s="114">
        <v>8</v>
      </c>
      <c r="E276" s="116">
        <v>550</v>
      </c>
      <c r="F276" s="114">
        <v>1651</v>
      </c>
      <c r="G276" s="114">
        <v>100</v>
      </c>
      <c r="H276" s="114">
        <v>6200</v>
      </c>
      <c r="I276" s="117">
        <v>1735</v>
      </c>
      <c r="J276" s="114">
        <v>131</v>
      </c>
      <c r="K276" s="118">
        <v>0</v>
      </c>
    </row>
    <row r="277" spans="1:11" x14ac:dyDescent="0.25">
      <c r="A277" s="114">
        <v>63001</v>
      </c>
      <c r="B277" s="114" t="s">
        <v>309</v>
      </c>
      <c r="C277" s="115" t="s">
        <v>310</v>
      </c>
      <c r="D277" s="114">
        <v>51</v>
      </c>
      <c r="E277" s="116">
        <v>520</v>
      </c>
      <c r="F277" s="114">
        <v>2002</v>
      </c>
      <c r="G277" s="114">
        <v>100</v>
      </c>
      <c r="H277" s="114">
        <v>6300</v>
      </c>
      <c r="I277" s="117">
        <v>1001</v>
      </c>
      <c r="J277" s="114">
        <v>111</v>
      </c>
      <c r="K277" s="118">
        <v>0</v>
      </c>
    </row>
    <row r="278" spans="1:11" x14ac:dyDescent="0.25">
      <c r="A278" s="114">
        <v>63003</v>
      </c>
      <c r="B278" s="114" t="s">
        <v>311</v>
      </c>
      <c r="C278" s="115" t="s">
        <v>312</v>
      </c>
      <c r="D278" s="114">
        <v>51</v>
      </c>
      <c r="E278" s="116">
        <v>520</v>
      </c>
      <c r="F278" s="114">
        <v>2002</v>
      </c>
      <c r="G278" s="114">
        <v>100</v>
      </c>
      <c r="H278" s="114">
        <v>6300</v>
      </c>
      <c r="I278" s="117">
        <v>1001</v>
      </c>
      <c r="J278" s="118">
        <v>111</v>
      </c>
      <c r="K278" s="118">
        <v>0</v>
      </c>
    </row>
    <row r="279" spans="1:11" x14ac:dyDescent="0.25">
      <c r="A279" s="114">
        <v>63004</v>
      </c>
      <c r="B279" s="114" t="s">
        <v>313</v>
      </c>
      <c r="C279" s="115" t="s">
        <v>314</v>
      </c>
      <c r="D279" s="114">
        <v>51</v>
      </c>
      <c r="E279" s="116">
        <v>520</v>
      </c>
      <c r="F279" s="114">
        <v>2002</v>
      </c>
      <c r="G279" s="114">
        <v>100</v>
      </c>
      <c r="H279" s="114">
        <v>6300</v>
      </c>
      <c r="I279" s="117">
        <v>1001</v>
      </c>
      <c r="J279" s="114">
        <v>111</v>
      </c>
      <c r="K279" s="118">
        <v>0</v>
      </c>
    </row>
    <row r="280" spans="1:11" x14ac:dyDescent="0.25">
      <c r="A280" s="114">
        <v>63005</v>
      </c>
      <c r="B280" s="114" t="s">
        <v>315</v>
      </c>
      <c r="C280" s="115" t="s">
        <v>892</v>
      </c>
      <c r="D280" s="114">
        <v>53</v>
      </c>
      <c r="E280" s="116">
        <v>520</v>
      </c>
      <c r="F280" s="114">
        <v>2002</v>
      </c>
      <c r="G280" s="114">
        <v>100</v>
      </c>
      <c r="H280" s="114">
        <v>6300</v>
      </c>
      <c r="I280" s="117">
        <v>1001</v>
      </c>
      <c r="J280" s="114">
        <v>111</v>
      </c>
      <c r="K280" s="118">
        <v>0</v>
      </c>
    </row>
    <row r="281" spans="1:11" x14ac:dyDescent="0.25">
      <c r="A281" s="114">
        <v>63006</v>
      </c>
      <c r="B281" s="114" t="s">
        <v>316</v>
      </c>
      <c r="C281" s="115" t="s">
        <v>317</v>
      </c>
      <c r="D281" s="114">
        <v>53</v>
      </c>
      <c r="E281" s="116">
        <v>520</v>
      </c>
      <c r="F281" s="114">
        <v>2002</v>
      </c>
      <c r="G281" s="114">
        <v>100</v>
      </c>
      <c r="H281" s="114">
        <v>6300</v>
      </c>
      <c r="I281" s="117">
        <v>1001</v>
      </c>
      <c r="J281" s="114">
        <v>111</v>
      </c>
      <c r="K281" s="118">
        <v>0</v>
      </c>
    </row>
    <row r="282" spans="1:11" x14ac:dyDescent="0.25">
      <c r="A282" s="114">
        <v>63007</v>
      </c>
      <c r="B282" s="114" t="s">
        <v>318</v>
      </c>
      <c r="C282" s="115" t="s">
        <v>319</v>
      </c>
      <c r="D282" s="114">
        <v>53</v>
      </c>
      <c r="E282" s="116">
        <v>520</v>
      </c>
      <c r="F282" s="114">
        <v>2002</v>
      </c>
      <c r="G282" s="114">
        <v>100</v>
      </c>
      <c r="H282" s="114">
        <v>6300</v>
      </c>
      <c r="I282" s="117">
        <v>1001</v>
      </c>
      <c r="J282" s="114">
        <v>111</v>
      </c>
      <c r="K282" s="118">
        <v>0</v>
      </c>
    </row>
    <row r="283" spans="1:11" x14ac:dyDescent="0.25">
      <c r="A283" s="114">
        <v>63008</v>
      </c>
      <c r="B283" s="114" t="s">
        <v>320</v>
      </c>
      <c r="C283" s="115" t="s">
        <v>321</v>
      </c>
      <c r="D283" s="114">
        <v>53</v>
      </c>
      <c r="E283" s="116">
        <v>520</v>
      </c>
      <c r="F283" s="114">
        <v>2002</v>
      </c>
      <c r="G283" s="114">
        <v>100</v>
      </c>
      <c r="H283" s="114">
        <v>6300</v>
      </c>
      <c r="I283" s="117">
        <v>1001</v>
      </c>
      <c r="J283" s="118">
        <v>111</v>
      </c>
      <c r="K283" s="118">
        <v>0</v>
      </c>
    </row>
    <row r="284" spans="1:11" x14ac:dyDescent="0.25">
      <c r="A284" s="114">
        <v>63009</v>
      </c>
      <c r="B284" s="114" t="s">
        <v>322</v>
      </c>
      <c r="C284" s="115" t="s">
        <v>893</v>
      </c>
      <c r="D284" s="114">
        <v>53</v>
      </c>
      <c r="E284" s="116">
        <v>520</v>
      </c>
      <c r="F284" s="114">
        <v>2002</v>
      </c>
      <c r="G284" s="114">
        <v>100</v>
      </c>
      <c r="H284" s="114">
        <v>6300</v>
      </c>
      <c r="I284" s="117">
        <v>514</v>
      </c>
      <c r="J284" s="114">
        <v>111</v>
      </c>
      <c r="K284" s="118">
        <v>0</v>
      </c>
    </row>
    <row r="285" spans="1:11" x14ac:dyDescent="0.25">
      <c r="A285" s="114">
        <v>63010</v>
      </c>
      <c r="B285" s="114" t="s">
        <v>323</v>
      </c>
      <c r="C285" s="115" t="s">
        <v>324</v>
      </c>
      <c r="D285" s="114">
        <v>53</v>
      </c>
      <c r="E285" s="116">
        <v>520</v>
      </c>
      <c r="F285" s="114">
        <v>2002</v>
      </c>
      <c r="G285" s="114">
        <v>100</v>
      </c>
      <c r="H285" s="114">
        <v>6300</v>
      </c>
      <c r="I285" s="117">
        <v>1001</v>
      </c>
      <c r="J285" s="114">
        <v>111</v>
      </c>
      <c r="K285" s="118">
        <v>0</v>
      </c>
    </row>
    <row r="286" spans="1:11" x14ac:dyDescent="0.25">
      <c r="A286" s="114">
        <v>63011</v>
      </c>
      <c r="B286" s="114" t="s">
        <v>315</v>
      </c>
      <c r="C286" s="115" t="s">
        <v>892</v>
      </c>
      <c r="D286" s="114">
        <v>53</v>
      </c>
      <c r="E286" s="116">
        <v>520</v>
      </c>
      <c r="F286" s="114">
        <v>2002</v>
      </c>
      <c r="G286" s="114">
        <v>422</v>
      </c>
      <c r="H286" s="114">
        <v>6300</v>
      </c>
      <c r="I286" s="117">
        <v>419014</v>
      </c>
      <c r="J286" s="118">
        <v>111</v>
      </c>
      <c r="K286" s="118">
        <v>0</v>
      </c>
    </row>
    <row r="287" spans="1:11" x14ac:dyDescent="0.25">
      <c r="A287" s="114">
        <v>63012</v>
      </c>
      <c r="B287" s="114" t="s">
        <v>318</v>
      </c>
      <c r="C287" s="115" t="s">
        <v>1095</v>
      </c>
      <c r="D287" s="114">
        <v>53</v>
      </c>
      <c r="E287" s="116">
        <v>520</v>
      </c>
      <c r="F287" s="114">
        <v>2002</v>
      </c>
      <c r="G287" s="114">
        <v>100</v>
      </c>
      <c r="H287" s="114">
        <v>6300</v>
      </c>
      <c r="I287" s="117">
        <v>1001</v>
      </c>
      <c r="J287" s="114">
        <v>111</v>
      </c>
      <c r="K287" s="118">
        <v>0</v>
      </c>
    </row>
    <row r="288" spans="1:11" x14ac:dyDescent="0.25">
      <c r="A288" s="114">
        <v>63013</v>
      </c>
      <c r="B288" s="114" t="s">
        <v>325</v>
      </c>
      <c r="C288" s="115" t="s">
        <v>326</v>
      </c>
      <c r="D288" s="114">
        <v>53</v>
      </c>
      <c r="E288" s="116">
        <v>520</v>
      </c>
      <c r="F288" s="114">
        <v>2002</v>
      </c>
      <c r="G288" s="114">
        <v>100</v>
      </c>
      <c r="H288" s="114">
        <v>6300</v>
      </c>
      <c r="I288" s="117">
        <v>1200</v>
      </c>
      <c r="J288" s="118">
        <v>111</v>
      </c>
      <c r="K288" s="118">
        <v>0</v>
      </c>
    </row>
    <row r="289" spans="1:11" x14ac:dyDescent="0.25">
      <c r="A289" s="114">
        <v>63014</v>
      </c>
      <c r="B289" s="114" t="s">
        <v>1096</v>
      </c>
      <c r="C289" s="115" t="s">
        <v>1097</v>
      </c>
      <c r="D289" s="114">
        <v>53</v>
      </c>
      <c r="E289" s="116">
        <v>520</v>
      </c>
      <c r="F289" s="114">
        <v>2002</v>
      </c>
      <c r="G289" s="114">
        <v>422</v>
      </c>
      <c r="H289" s="114">
        <v>6300</v>
      </c>
      <c r="I289" s="117">
        <v>421076</v>
      </c>
      <c r="J289" s="118">
        <v>111</v>
      </c>
      <c r="K289" s="118">
        <v>0</v>
      </c>
    </row>
    <row r="290" spans="1:11" x14ac:dyDescent="0.25">
      <c r="A290" s="114">
        <v>63015</v>
      </c>
      <c r="B290" s="114" t="s">
        <v>327</v>
      </c>
      <c r="C290" s="115" t="s">
        <v>328</v>
      </c>
      <c r="D290" s="114">
        <v>53</v>
      </c>
      <c r="E290" s="116">
        <v>520</v>
      </c>
      <c r="F290" s="114">
        <v>2002</v>
      </c>
      <c r="G290" s="114">
        <v>100</v>
      </c>
      <c r="H290" s="114">
        <v>6300</v>
      </c>
      <c r="I290" s="117">
        <v>1001</v>
      </c>
      <c r="J290" s="118">
        <v>111</v>
      </c>
      <c r="K290" s="118">
        <v>0</v>
      </c>
    </row>
    <row r="291" spans="1:11" x14ac:dyDescent="0.25">
      <c r="A291" s="114">
        <v>63016</v>
      </c>
      <c r="B291" s="114" t="s">
        <v>329</v>
      </c>
      <c r="C291" s="115" t="s">
        <v>894</v>
      </c>
      <c r="D291" s="114">
        <v>53</v>
      </c>
      <c r="E291" s="116">
        <v>520</v>
      </c>
      <c r="F291" s="114">
        <v>2002</v>
      </c>
      <c r="G291" s="114">
        <v>100</v>
      </c>
      <c r="H291" s="114">
        <v>6300</v>
      </c>
      <c r="I291" s="117">
        <v>38</v>
      </c>
      <c r="J291" s="114">
        <v>111</v>
      </c>
      <c r="K291" s="118">
        <v>0</v>
      </c>
    </row>
    <row r="292" spans="1:11" x14ac:dyDescent="0.25">
      <c r="A292" s="114">
        <v>63017</v>
      </c>
      <c r="B292" s="114" t="s">
        <v>804</v>
      </c>
      <c r="C292" s="115" t="s">
        <v>805</v>
      </c>
      <c r="D292" s="114">
        <v>55</v>
      </c>
      <c r="E292" s="116">
        <v>520</v>
      </c>
      <c r="F292" s="114">
        <v>2002</v>
      </c>
      <c r="G292" s="114">
        <v>100</v>
      </c>
      <c r="H292" s="114">
        <v>6300</v>
      </c>
      <c r="I292" s="117">
        <v>563</v>
      </c>
      <c r="J292" s="114">
        <v>181</v>
      </c>
      <c r="K292" s="118">
        <v>0</v>
      </c>
    </row>
    <row r="293" spans="1:11" x14ac:dyDescent="0.25">
      <c r="A293" s="114">
        <v>63018</v>
      </c>
      <c r="B293" s="114" t="s">
        <v>1098</v>
      </c>
      <c r="C293" s="115" t="s">
        <v>1099</v>
      </c>
      <c r="D293" s="114">
        <v>53</v>
      </c>
      <c r="E293" s="116">
        <v>520</v>
      </c>
      <c r="F293" s="114">
        <v>2002</v>
      </c>
      <c r="G293" s="114">
        <v>100</v>
      </c>
      <c r="H293" s="114">
        <v>6300</v>
      </c>
      <c r="I293" s="117">
        <v>1195</v>
      </c>
      <c r="J293" s="114">
        <v>111</v>
      </c>
      <c r="K293" s="118">
        <v>0</v>
      </c>
    </row>
    <row r="294" spans="1:11" x14ac:dyDescent="0.25">
      <c r="A294" s="114">
        <v>63020</v>
      </c>
      <c r="B294" s="114" t="s">
        <v>895</v>
      </c>
      <c r="C294" s="115" t="s">
        <v>894</v>
      </c>
      <c r="D294" s="114">
        <v>53</v>
      </c>
      <c r="E294" s="116">
        <v>530</v>
      </c>
      <c r="F294" s="114">
        <v>2050</v>
      </c>
      <c r="G294" s="114">
        <v>100</v>
      </c>
      <c r="H294" s="114">
        <v>6300</v>
      </c>
      <c r="I294" s="117">
        <v>1001</v>
      </c>
      <c r="J294" s="114">
        <v>111</v>
      </c>
      <c r="K294" s="118">
        <v>0</v>
      </c>
    </row>
    <row r="295" spans="1:11" x14ac:dyDescent="0.25">
      <c r="A295" s="114">
        <v>63024</v>
      </c>
      <c r="B295" s="114" t="s">
        <v>1100</v>
      </c>
      <c r="C295" s="115" t="s">
        <v>1101</v>
      </c>
      <c r="D295" s="114">
        <v>53</v>
      </c>
      <c r="E295" s="116">
        <v>520</v>
      </c>
      <c r="F295" s="114">
        <v>2002</v>
      </c>
      <c r="G295" s="114">
        <v>441</v>
      </c>
      <c r="H295" s="114">
        <v>6300</v>
      </c>
      <c r="I295" s="117">
        <v>449006</v>
      </c>
      <c r="J295" s="114">
        <v>181</v>
      </c>
      <c r="K295" s="118">
        <v>0</v>
      </c>
    </row>
    <row r="296" spans="1:11" x14ac:dyDescent="0.25">
      <c r="A296" s="114">
        <v>63025</v>
      </c>
      <c r="B296" s="114" t="s">
        <v>1100</v>
      </c>
      <c r="C296" s="115" t="s">
        <v>1102</v>
      </c>
      <c r="D296" s="114">
        <v>53</v>
      </c>
      <c r="E296" s="116">
        <v>520</v>
      </c>
      <c r="F296" s="114">
        <v>2002</v>
      </c>
      <c r="G296" s="114">
        <v>100</v>
      </c>
      <c r="H296" s="114">
        <v>6300</v>
      </c>
      <c r="I296" s="117">
        <v>619</v>
      </c>
      <c r="J296" s="114">
        <v>111</v>
      </c>
      <c r="K296" s="118" t="s">
        <v>158</v>
      </c>
    </row>
    <row r="297" spans="1:11" x14ac:dyDescent="0.25">
      <c r="A297" s="114">
        <v>63026</v>
      </c>
      <c r="B297" s="114" t="s">
        <v>330</v>
      </c>
      <c r="C297" s="115" t="s">
        <v>331</v>
      </c>
      <c r="D297" s="114">
        <v>1</v>
      </c>
      <c r="E297" s="116">
        <v>50</v>
      </c>
      <c r="F297" s="114">
        <v>2600</v>
      </c>
      <c r="G297" s="114">
        <v>443</v>
      </c>
      <c r="H297" s="114">
        <v>6300</v>
      </c>
      <c r="I297" s="117">
        <v>449014</v>
      </c>
      <c r="J297" s="114">
        <v>131</v>
      </c>
      <c r="K297" s="118">
        <v>0</v>
      </c>
    </row>
    <row r="298" spans="1:11" x14ac:dyDescent="0.25">
      <c r="A298" s="114">
        <v>63027</v>
      </c>
      <c r="B298" s="114" t="s">
        <v>332</v>
      </c>
      <c r="C298" s="115" t="s">
        <v>333</v>
      </c>
      <c r="D298" s="114">
        <v>3</v>
      </c>
      <c r="E298" s="116">
        <v>550</v>
      </c>
      <c r="F298" s="114">
        <v>2600</v>
      </c>
      <c r="G298" s="114">
        <v>422</v>
      </c>
      <c r="H298" s="114">
        <v>6300</v>
      </c>
      <c r="I298" s="117">
        <v>420001</v>
      </c>
      <c r="J298" s="114" t="s">
        <v>158</v>
      </c>
      <c r="K298" s="118" t="s">
        <v>158</v>
      </c>
    </row>
    <row r="299" spans="1:11" x14ac:dyDescent="0.25">
      <c r="A299" s="114">
        <v>63028</v>
      </c>
      <c r="B299" s="114" t="s">
        <v>332</v>
      </c>
      <c r="C299" s="115" t="s">
        <v>333</v>
      </c>
      <c r="D299" s="114">
        <v>3</v>
      </c>
      <c r="E299" s="116">
        <v>550</v>
      </c>
      <c r="F299" s="114">
        <v>2600</v>
      </c>
      <c r="G299" s="114">
        <v>422</v>
      </c>
      <c r="H299" s="114">
        <v>6300</v>
      </c>
      <c r="I299" s="117">
        <v>420077</v>
      </c>
      <c r="J299" s="118">
        <v>131</v>
      </c>
      <c r="K299" s="118">
        <v>0</v>
      </c>
    </row>
    <row r="300" spans="1:11" x14ac:dyDescent="0.25">
      <c r="A300" s="114">
        <v>63029</v>
      </c>
      <c r="B300" s="114" t="s">
        <v>332</v>
      </c>
      <c r="C300" s="115" t="s">
        <v>333</v>
      </c>
      <c r="D300" s="114">
        <v>3</v>
      </c>
      <c r="E300" s="116">
        <v>550</v>
      </c>
      <c r="F300" s="114">
        <v>2600</v>
      </c>
      <c r="G300" s="114">
        <v>100</v>
      </c>
      <c r="H300" s="114">
        <v>6300</v>
      </c>
      <c r="I300" s="117">
        <v>595</v>
      </c>
      <c r="J300" s="114">
        <v>131</v>
      </c>
      <c r="K300" s="118">
        <v>0</v>
      </c>
    </row>
    <row r="301" spans="1:11" x14ac:dyDescent="0.25">
      <c r="A301" s="114">
        <v>63030</v>
      </c>
      <c r="B301" s="114" t="s">
        <v>332</v>
      </c>
      <c r="C301" s="115" t="s">
        <v>333</v>
      </c>
      <c r="D301" s="114">
        <v>3</v>
      </c>
      <c r="E301" s="116">
        <v>550</v>
      </c>
      <c r="F301" s="114">
        <v>2600</v>
      </c>
      <c r="G301" s="114">
        <v>100</v>
      </c>
      <c r="H301" s="114">
        <v>6300</v>
      </c>
      <c r="I301" s="117">
        <v>1001</v>
      </c>
      <c r="J301" s="114">
        <v>131</v>
      </c>
      <c r="K301" s="118">
        <v>0</v>
      </c>
    </row>
    <row r="302" spans="1:11" x14ac:dyDescent="0.25">
      <c r="A302" s="114">
        <v>63031</v>
      </c>
      <c r="B302" s="114" t="s">
        <v>274</v>
      </c>
      <c r="C302" s="115" t="s">
        <v>1043</v>
      </c>
      <c r="D302" s="114">
        <v>3</v>
      </c>
      <c r="E302" s="116">
        <v>550</v>
      </c>
      <c r="F302" s="114">
        <v>2600</v>
      </c>
      <c r="G302" s="114">
        <v>100</v>
      </c>
      <c r="H302" s="114">
        <v>6300</v>
      </c>
      <c r="I302" s="117">
        <v>604</v>
      </c>
      <c r="J302" s="114">
        <v>131</v>
      </c>
      <c r="K302" s="118">
        <v>0</v>
      </c>
    </row>
    <row r="303" spans="1:11" x14ac:dyDescent="0.25">
      <c r="A303" s="114">
        <v>63032</v>
      </c>
      <c r="B303" s="114" t="s">
        <v>332</v>
      </c>
      <c r="C303" s="115" t="s">
        <v>333</v>
      </c>
      <c r="D303" s="114">
        <v>3</v>
      </c>
      <c r="E303" s="116">
        <v>550</v>
      </c>
      <c r="F303" s="114">
        <v>2600</v>
      </c>
      <c r="G303" s="114">
        <v>100</v>
      </c>
      <c r="H303" s="114">
        <v>6300</v>
      </c>
      <c r="I303" s="117">
        <v>418014</v>
      </c>
      <c r="J303" s="114">
        <v>131</v>
      </c>
      <c r="K303" s="118">
        <v>0</v>
      </c>
    </row>
    <row r="304" spans="1:11" x14ac:dyDescent="0.25">
      <c r="A304" s="114">
        <v>63033</v>
      </c>
      <c r="B304" s="114" t="s">
        <v>332</v>
      </c>
      <c r="C304" s="155" t="s">
        <v>333</v>
      </c>
      <c r="D304" s="114">
        <v>3</v>
      </c>
      <c r="E304" s="156">
        <v>550</v>
      </c>
      <c r="F304" s="114">
        <v>2600</v>
      </c>
      <c r="G304" s="114">
        <v>100</v>
      </c>
      <c r="H304" s="114">
        <v>6300</v>
      </c>
      <c r="I304" s="117">
        <v>1868</v>
      </c>
      <c r="J304" s="114">
        <v>131</v>
      </c>
      <c r="K304" s="118">
        <v>0</v>
      </c>
    </row>
    <row r="305" spans="1:11" x14ac:dyDescent="0.25">
      <c r="A305" s="114">
        <v>63034</v>
      </c>
      <c r="B305" s="114" t="s">
        <v>332</v>
      </c>
      <c r="C305" s="115" t="s">
        <v>333</v>
      </c>
      <c r="D305" s="114">
        <v>3</v>
      </c>
      <c r="E305" s="116">
        <v>550</v>
      </c>
      <c r="F305" s="114">
        <v>2600</v>
      </c>
      <c r="G305" s="114">
        <v>422</v>
      </c>
      <c r="H305" s="114">
        <v>6300</v>
      </c>
      <c r="I305" s="117">
        <v>419078</v>
      </c>
      <c r="J305" s="114">
        <v>161</v>
      </c>
      <c r="K305" s="118">
        <v>0</v>
      </c>
    </row>
    <row r="306" spans="1:11" x14ac:dyDescent="0.25">
      <c r="A306" s="114">
        <v>63035</v>
      </c>
      <c r="B306" s="114" t="s">
        <v>332</v>
      </c>
      <c r="C306" s="115" t="s">
        <v>333</v>
      </c>
      <c r="D306" s="114">
        <v>3</v>
      </c>
      <c r="E306" s="116">
        <v>550</v>
      </c>
      <c r="F306" s="114">
        <v>2600</v>
      </c>
      <c r="G306" s="114">
        <v>422</v>
      </c>
      <c r="H306" s="114">
        <v>6300</v>
      </c>
      <c r="I306" s="117">
        <v>418047</v>
      </c>
      <c r="J306" s="118">
        <v>131</v>
      </c>
      <c r="K306" s="118">
        <v>0</v>
      </c>
    </row>
    <row r="307" spans="1:11" x14ac:dyDescent="0.25">
      <c r="A307" s="114">
        <v>63036</v>
      </c>
      <c r="B307" s="114" t="s">
        <v>332</v>
      </c>
      <c r="C307" s="115" t="s">
        <v>333</v>
      </c>
      <c r="D307" s="114">
        <v>3</v>
      </c>
      <c r="E307" s="116">
        <v>550</v>
      </c>
      <c r="F307" s="114">
        <v>2600</v>
      </c>
      <c r="G307" s="114">
        <v>422</v>
      </c>
      <c r="H307" s="114">
        <v>6300</v>
      </c>
      <c r="I307" s="117">
        <v>419010</v>
      </c>
      <c r="J307" s="114">
        <v>131</v>
      </c>
      <c r="K307" s="118">
        <v>0</v>
      </c>
    </row>
    <row r="308" spans="1:11" x14ac:dyDescent="0.25">
      <c r="A308" s="114">
        <v>63037</v>
      </c>
      <c r="B308" s="114" t="s">
        <v>274</v>
      </c>
      <c r="C308" s="115" t="s">
        <v>1043</v>
      </c>
      <c r="D308" s="114">
        <v>3</v>
      </c>
      <c r="E308" s="116">
        <v>550</v>
      </c>
      <c r="F308" s="114">
        <v>2600</v>
      </c>
      <c r="G308" s="114">
        <v>422</v>
      </c>
      <c r="H308" s="114">
        <v>6300</v>
      </c>
      <c r="I308" s="117">
        <v>419033</v>
      </c>
      <c r="J308" s="114">
        <v>131</v>
      </c>
      <c r="K308" s="118">
        <v>0</v>
      </c>
    </row>
    <row r="309" spans="1:11" x14ac:dyDescent="0.25">
      <c r="A309" s="114">
        <v>63038</v>
      </c>
      <c r="B309" s="114" t="s">
        <v>274</v>
      </c>
      <c r="C309" s="115" t="s">
        <v>275</v>
      </c>
      <c r="D309" s="114">
        <v>3</v>
      </c>
      <c r="E309" s="116">
        <v>550</v>
      </c>
      <c r="F309" s="114">
        <v>2600</v>
      </c>
      <c r="G309" s="114">
        <v>422</v>
      </c>
      <c r="H309" s="114">
        <v>6300</v>
      </c>
      <c r="I309" s="117">
        <v>418001</v>
      </c>
      <c r="J309" s="114">
        <v>131</v>
      </c>
      <c r="K309" s="118">
        <v>0</v>
      </c>
    </row>
    <row r="310" spans="1:11" x14ac:dyDescent="0.25">
      <c r="A310" s="114">
        <v>63039</v>
      </c>
      <c r="B310" s="114" t="s">
        <v>274</v>
      </c>
      <c r="C310" s="115" t="s">
        <v>275</v>
      </c>
      <c r="D310" s="114">
        <v>3</v>
      </c>
      <c r="E310" s="116">
        <v>550</v>
      </c>
      <c r="F310" s="114">
        <v>2600</v>
      </c>
      <c r="G310" s="114">
        <v>100</v>
      </c>
      <c r="H310" s="114">
        <v>6300</v>
      </c>
      <c r="I310" s="117">
        <v>1001</v>
      </c>
      <c r="J310" s="114">
        <v>131</v>
      </c>
      <c r="K310" s="118">
        <v>0</v>
      </c>
    </row>
    <row r="311" spans="1:11" x14ac:dyDescent="0.25">
      <c r="A311" s="114">
        <v>63040</v>
      </c>
      <c r="B311" s="114" t="s">
        <v>274</v>
      </c>
      <c r="C311" s="115" t="s">
        <v>275</v>
      </c>
      <c r="D311" s="114">
        <v>3</v>
      </c>
      <c r="E311" s="116">
        <v>550</v>
      </c>
      <c r="F311" s="114">
        <v>2600</v>
      </c>
      <c r="G311" s="114">
        <v>100</v>
      </c>
      <c r="H311" s="114">
        <v>6300</v>
      </c>
      <c r="I311" s="117">
        <v>1001</v>
      </c>
      <c r="J311" s="114">
        <v>131</v>
      </c>
      <c r="K311" s="118">
        <v>0</v>
      </c>
    </row>
    <row r="312" spans="1:11" x14ac:dyDescent="0.25">
      <c r="A312" s="114">
        <v>63041</v>
      </c>
      <c r="B312" s="114" t="s">
        <v>274</v>
      </c>
      <c r="C312" s="115" t="s">
        <v>275</v>
      </c>
      <c r="D312" s="114">
        <v>3</v>
      </c>
      <c r="E312" s="116">
        <v>550</v>
      </c>
      <c r="F312" s="114">
        <v>2600</v>
      </c>
      <c r="G312" s="114">
        <v>422</v>
      </c>
      <c r="H312" s="114">
        <v>6300</v>
      </c>
      <c r="I312" s="117">
        <v>418001</v>
      </c>
      <c r="J312" s="114">
        <v>131</v>
      </c>
      <c r="K312" s="118">
        <v>0</v>
      </c>
    </row>
    <row r="313" spans="1:11" x14ac:dyDescent="0.25">
      <c r="A313" s="114">
        <v>63042</v>
      </c>
      <c r="B313" s="114" t="s">
        <v>274</v>
      </c>
      <c r="C313" s="115" t="s">
        <v>275</v>
      </c>
      <c r="D313" s="114">
        <v>3</v>
      </c>
      <c r="E313" s="116">
        <v>550</v>
      </c>
      <c r="F313" s="114">
        <v>2600</v>
      </c>
      <c r="G313" s="114">
        <v>100</v>
      </c>
      <c r="H313" s="114">
        <v>6300</v>
      </c>
      <c r="I313" s="117">
        <v>604</v>
      </c>
      <c r="J313" s="114">
        <v>131</v>
      </c>
      <c r="K313" s="118">
        <v>0</v>
      </c>
    </row>
    <row r="314" spans="1:11" x14ac:dyDescent="0.25">
      <c r="A314" s="114">
        <v>63043</v>
      </c>
      <c r="B314" s="114" t="s">
        <v>274</v>
      </c>
      <c r="C314" s="115" t="s">
        <v>275</v>
      </c>
      <c r="D314" s="114">
        <v>3</v>
      </c>
      <c r="E314" s="116">
        <v>550</v>
      </c>
      <c r="F314" s="114">
        <v>2600</v>
      </c>
      <c r="G314" s="114">
        <v>100</v>
      </c>
      <c r="H314" s="114">
        <v>6300</v>
      </c>
      <c r="I314" s="117">
        <v>515</v>
      </c>
      <c r="J314" s="114">
        <v>131</v>
      </c>
      <c r="K314" s="118">
        <v>0</v>
      </c>
    </row>
    <row r="315" spans="1:11" x14ac:dyDescent="0.25">
      <c r="A315" s="114">
        <v>63044</v>
      </c>
      <c r="B315" s="114" t="s">
        <v>274</v>
      </c>
      <c r="C315" s="115" t="s">
        <v>275</v>
      </c>
      <c r="D315" s="114">
        <v>3</v>
      </c>
      <c r="E315" s="116">
        <v>550</v>
      </c>
      <c r="F315" s="114">
        <v>2600</v>
      </c>
      <c r="G315" s="114">
        <v>100</v>
      </c>
      <c r="H315" s="114">
        <v>6300</v>
      </c>
      <c r="I315" s="117">
        <v>514</v>
      </c>
      <c r="J315" s="114">
        <v>131</v>
      </c>
      <c r="K315" s="118">
        <v>0</v>
      </c>
    </row>
    <row r="316" spans="1:11" x14ac:dyDescent="0.25">
      <c r="A316" s="114">
        <v>63045</v>
      </c>
      <c r="B316" s="114" t="s">
        <v>274</v>
      </c>
      <c r="C316" s="115" t="s">
        <v>275</v>
      </c>
      <c r="D316" s="114">
        <v>3</v>
      </c>
      <c r="E316" s="116">
        <v>550</v>
      </c>
      <c r="F316" s="114">
        <v>2600</v>
      </c>
      <c r="G316" s="114">
        <v>100</v>
      </c>
      <c r="H316" s="114">
        <v>6300</v>
      </c>
      <c r="I316" s="117">
        <v>1868</v>
      </c>
      <c r="J316" s="114">
        <v>131</v>
      </c>
      <c r="K316" s="118">
        <v>0</v>
      </c>
    </row>
    <row r="317" spans="1:11" x14ac:dyDescent="0.25">
      <c r="A317" s="114">
        <v>63046</v>
      </c>
      <c r="B317" s="114" t="s">
        <v>274</v>
      </c>
      <c r="C317" s="115" t="s">
        <v>275</v>
      </c>
      <c r="D317" s="114">
        <v>3</v>
      </c>
      <c r="E317" s="116">
        <v>550</v>
      </c>
      <c r="F317" s="114">
        <v>2600</v>
      </c>
      <c r="G317" s="114">
        <v>422</v>
      </c>
      <c r="H317" s="114">
        <v>6300</v>
      </c>
      <c r="I317" s="117">
        <v>418022</v>
      </c>
      <c r="J317" s="114">
        <v>131</v>
      </c>
      <c r="K317" s="118">
        <v>0</v>
      </c>
    </row>
    <row r="318" spans="1:11" x14ac:dyDescent="0.25">
      <c r="A318" s="114">
        <v>63047</v>
      </c>
      <c r="B318" s="114" t="s">
        <v>332</v>
      </c>
      <c r="C318" s="115" t="s">
        <v>333</v>
      </c>
      <c r="D318" s="114">
        <v>3</v>
      </c>
      <c r="E318" s="116">
        <v>550</v>
      </c>
      <c r="F318" s="114">
        <v>2600</v>
      </c>
      <c r="G318" s="114">
        <v>422</v>
      </c>
      <c r="H318" s="114">
        <v>6300</v>
      </c>
      <c r="I318" s="117">
        <v>418010</v>
      </c>
      <c r="J318" s="118">
        <v>131</v>
      </c>
      <c r="K318" s="118">
        <v>0</v>
      </c>
    </row>
    <row r="319" spans="1:11" x14ac:dyDescent="0.25">
      <c r="A319" s="114">
        <v>63048</v>
      </c>
      <c r="B319" s="114" t="s">
        <v>1103</v>
      </c>
      <c r="C319" s="115" t="s">
        <v>1104</v>
      </c>
      <c r="D319" s="114">
        <v>2</v>
      </c>
      <c r="E319" s="116">
        <v>550</v>
      </c>
      <c r="F319" s="114">
        <v>2600</v>
      </c>
      <c r="G319" s="114">
        <v>100</v>
      </c>
      <c r="H319" s="114">
        <v>6300</v>
      </c>
      <c r="I319" s="117">
        <v>1001</v>
      </c>
      <c r="J319" s="114">
        <v>131</v>
      </c>
      <c r="K319" s="118">
        <v>0</v>
      </c>
    </row>
    <row r="320" spans="1:11" x14ac:dyDescent="0.25">
      <c r="A320" s="114">
        <v>63049</v>
      </c>
      <c r="B320" s="114" t="s">
        <v>334</v>
      </c>
      <c r="C320" s="115" t="s">
        <v>896</v>
      </c>
      <c r="D320" s="114">
        <v>2</v>
      </c>
      <c r="E320" s="116">
        <v>550</v>
      </c>
      <c r="F320" s="114">
        <v>2600</v>
      </c>
      <c r="G320" s="114">
        <v>100</v>
      </c>
      <c r="H320" s="114">
        <v>6300</v>
      </c>
      <c r="I320" s="117">
        <v>1001</v>
      </c>
      <c r="J320" s="114">
        <v>131</v>
      </c>
      <c r="K320" s="118">
        <v>0</v>
      </c>
    </row>
    <row r="321" spans="1:11" x14ac:dyDescent="0.25">
      <c r="A321" s="114">
        <v>63050</v>
      </c>
      <c r="B321" s="114" t="s">
        <v>334</v>
      </c>
      <c r="C321" s="115" t="s">
        <v>896</v>
      </c>
      <c r="D321" s="114">
        <v>2</v>
      </c>
      <c r="E321" s="116">
        <v>550</v>
      </c>
      <c r="F321" s="114">
        <v>2600</v>
      </c>
      <c r="G321" s="114">
        <v>425</v>
      </c>
      <c r="H321" s="114">
        <v>6300</v>
      </c>
      <c r="I321" s="117">
        <v>418096</v>
      </c>
      <c r="J321" s="114">
        <v>131</v>
      </c>
      <c r="K321" s="118">
        <v>0</v>
      </c>
    </row>
    <row r="322" spans="1:11" x14ac:dyDescent="0.25">
      <c r="A322" s="114">
        <v>63051</v>
      </c>
      <c r="B322" s="114" t="s">
        <v>334</v>
      </c>
      <c r="C322" s="115" t="s">
        <v>896</v>
      </c>
      <c r="D322" s="114">
        <v>2</v>
      </c>
      <c r="E322" s="116">
        <v>50</v>
      </c>
      <c r="F322" s="114">
        <v>2600</v>
      </c>
      <c r="G322" s="114">
        <v>422</v>
      </c>
      <c r="H322" s="114">
        <v>6300</v>
      </c>
      <c r="I322" s="117">
        <v>418014</v>
      </c>
      <c r="J322" s="114">
        <v>131</v>
      </c>
      <c r="K322" s="118">
        <v>0</v>
      </c>
    </row>
    <row r="323" spans="1:11" x14ac:dyDescent="0.25">
      <c r="A323" s="114">
        <v>63052</v>
      </c>
      <c r="B323" s="114" t="s">
        <v>334</v>
      </c>
      <c r="C323" s="115" t="s">
        <v>896</v>
      </c>
      <c r="D323" s="114">
        <v>2</v>
      </c>
      <c r="E323" s="116">
        <v>550</v>
      </c>
      <c r="F323" s="114">
        <v>2600</v>
      </c>
      <c r="G323" s="114">
        <v>422</v>
      </c>
      <c r="H323" s="114">
        <v>6300</v>
      </c>
      <c r="I323" s="117">
        <v>418015</v>
      </c>
      <c r="J323" s="114">
        <v>131</v>
      </c>
      <c r="K323" s="118">
        <v>0</v>
      </c>
    </row>
    <row r="324" spans="1:11" x14ac:dyDescent="0.25">
      <c r="A324" s="114">
        <v>63053</v>
      </c>
      <c r="B324" s="114" t="s">
        <v>334</v>
      </c>
      <c r="C324" s="115" t="s">
        <v>335</v>
      </c>
      <c r="D324" s="114">
        <v>2</v>
      </c>
      <c r="E324" s="116">
        <v>50</v>
      </c>
      <c r="F324" s="114">
        <v>2600</v>
      </c>
      <c r="G324" s="114">
        <v>100</v>
      </c>
      <c r="H324" s="114">
        <v>6300</v>
      </c>
      <c r="I324" s="117">
        <v>1001</v>
      </c>
      <c r="J324" s="114">
        <v>131</v>
      </c>
      <c r="K324" s="118">
        <v>0</v>
      </c>
    </row>
    <row r="325" spans="1:11" x14ac:dyDescent="0.25">
      <c r="A325" s="114">
        <v>63054</v>
      </c>
      <c r="B325" s="114" t="s">
        <v>334</v>
      </c>
      <c r="C325" s="115" t="s">
        <v>896</v>
      </c>
      <c r="D325" s="114">
        <v>2</v>
      </c>
      <c r="E325" s="116">
        <v>50</v>
      </c>
      <c r="F325" s="114">
        <v>2600</v>
      </c>
      <c r="G325" s="114">
        <v>100</v>
      </c>
      <c r="H325" s="114">
        <v>6300</v>
      </c>
      <c r="I325" s="117">
        <v>440</v>
      </c>
      <c r="J325" s="114">
        <v>131</v>
      </c>
      <c r="K325" s="118">
        <v>0</v>
      </c>
    </row>
    <row r="326" spans="1:11" x14ac:dyDescent="0.25">
      <c r="A326" s="114">
        <v>63055</v>
      </c>
      <c r="B326" s="114" t="s">
        <v>332</v>
      </c>
      <c r="C326" s="115" t="s">
        <v>333</v>
      </c>
      <c r="D326" s="114">
        <v>3</v>
      </c>
      <c r="E326" s="116">
        <v>550</v>
      </c>
      <c r="F326" s="114">
        <v>2600</v>
      </c>
      <c r="G326" s="114">
        <v>422</v>
      </c>
      <c r="H326" s="114">
        <v>6300</v>
      </c>
      <c r="I326" s="117">
        <v>422000</v>
      </c>
      <c r="J326" s="118">
        <v>131</v>
      </c>
      <c r="K326" s="118">
        <v>0</v>
      </c>
    </row>
    <row r="327" spans="1:11" x14ac:dyDescent="0.25">
      <c r="A327" s="114">
        <v>63056</v>
      </c>
      <c r="B327" s="114" t="s">
        <v>336</v>
      </c>
      <c r="C327" s="115" t="s">
        <v>337</v>
      </c>
      <c r="D327" s="114">
        <v>1</v>
      </c>
      <c r="E327" s="116">
        <v>35</v>
      </c>
      <c r="F327" s="114">
        <v>1004</v>
      </c>
      <c r="G327" s="114">
        <v>100</v>
      </c>
      <c r="H327" s="114">
        <v>6300</v>
      </c>
      <c r="I327" s="117">
        <v>1001</v>
      </c>
      <c r="J327" s="114">
        <v>131</v>
      </c>
      <c r="K327" s="118">
        <v>0</v>
      </c>
    </row>
    <row r="328" spans="1:11" x14ac:dyDescent="0.25">
      <c r="A328" s="114">
        <v>63057</v>
      </c>
      <c r="B328" s="114" t="s">
        <v>336</v>
      </c>
      <c r="C328" s="115" t="s">
        <v>337</v>
      </c>
      <c r="D328" s="114">
        <v>1</v>
      </c>
      <c r="E328" s="116">
        <v>35</v>
      </c>
      <c r="F328" s="114">
        <v>1004</v>
      </c>
      <c r="G328" s="114">
        <v>425</v>
      </c>
      <c r="H328" s="114">
        <v>6300</v>
      </c>
      <c r="I328" s="117">
        <v>418096</v>
      </c>
      <c r="J328" s="114">
        <v>131</v>
      </c>
      <c r="K328" s="118">
        <v>0</v>
      </c>
    </row>
    <row r="329" spans="1:11" x14ac:dyDescent="0.25">
      <c r="A329" s="114">
        <v>63058</v>
      </c>
      <c r="B329" s="114" t="s">
        <v>1105</v>
      </c>
      <c r="C329" s="115" t="s">
        <v>1106</v>
      </c>
      <c r="D329" s="114">
        <v>18</v>
      </c>
      <c r="E329" s="116">
        <v>50</v>
      </c>
      <c r="F329" s="114">
        <v>1703</v>
      </c>
      <c r="G329" s="114">
        <v>100</v>
      </c>
      <c r="H329" s="114">
        <v>6300</v>
      </c>
      <c r="I329" s="117">
        <v>1200</v>
      </c>
      <c r="J329" s="114">
        <v>131</v>
      </c>
      <c r="K329" s="118">
        <v>0</v>
      </c>
    </row>
    <row r="330" spans="1:11" x14ac:dyDescent="0.25">
      <c r="A330" s="114">
        <v>63059</v>
      </c>
      <c r="B330" s="114" t="s">
        <v>300</v>
      </c>
      <c r="C330" s="115" t="s">
        <v>883</v>
      </c>
      <c r="D330" s="114">
        <v>1</v>
      </c>
      <c r="E330" s="116">
        <v>50</v>
      </c>
      <c r="F330" s="114">
        <v>1703</v>
      </c>
      <c r="G330" s="114">
        <v>100</v>
      </c>
      <c r="H330" s="114">
        <v>6300</v>
      </c>
      <c r="I330" s="117">
        <v>1976</v>
      </c>
      <c r="J330" s="118">
        <v>131</v>
      </c>
      <c r="K330" s="118">
        <v>0</v>
      </c>
    </row>
    <row r="331" spans="1:11" x14ac:dyDescent="0.25">
      <c r="A331" s="114">
        <v>63060</v>
      </c>
      <c r="B331" s="114" t="s">
        <v>300</v>
      </c>
      <c r="C331" s="115" t="s">
        <v>301</v>
      </c>
      <c r="D331" s="114">
        <v>1</v>
      </c>
      <c r="E331" s="116">
        <v>50</v>
      </c>
      <c r="F331" s="114">
        <v>1703</v>
      </c>
      <c r="G331" s="114">
        <v>100</v>
      </c>
      <c r="H331" s="114">
        <v>6300</v>
      </c>
      <c r="I331" s="117">
        <v>1829</v>
      </c>
      <c r="J331" s="118">
        <v>131</v>
      </c>
      <c r="K331" s="118">
        <v>0</v>
      </c>
    </row>
    <row r="332" spans="1:11" x14ac:dyDescent="0.25">
      <c r="A332" s="114">
        <v>63061</v>
      </c>
      <c r="B332" s="114" t="s">
        <v>336</v>
      </c>
      <c r="C332" s="115" t="s">
        <v>337</v>
      </c>
      <c r="D332" s="114">
        <v>2</v>
      </c>
      <c r="E332" s="116">
        <v>50</v>
      </c>
      <c r="F332" s="114">
        <v>2600</v>
      </c>
      <c r="G332" s="114">
        <v>422</v>
      </c>
      <c r="H332" s="114">
        <v>6300</v>
      </c>
      <c r="I332" s="117">
        <v>418014</v>
      </c>
      <c r="J332" s="114">
        <v>131</v>
      </c>
      <c r="K332" s="118">
        <v>0</v>
      </c>
    </row>
    <row r="333" spans="1:11" x14ac:dyDescent="0.25">
      <c r="A333" s="114">
        <v>63062</v>
      </c>
      <c r="B333" s="114" t="s">
        <v>330</v>
      </c>
      <c r="C333" s="115" t="s">
        <v>331</v>
      </c>
      <c r="D333" s="114">
        <v>1</v>
      </c>
      <c r="E333" s="116">
        <v>50</v>
      </c>
      <c r="F333" s="114">
        <v>1001</v>
      </c>
      <c r="G333" s="114">
        <v>100</v>
      </c>
      <c r="H333" s="114">
        <v>6300</v>
      </c>
      <c r="I333" s="117">
        <v>11133</v>
      </c>
      <c r="J333" s="114">
        <v>131</v>
      </c>
      <c r="K333" s="118">
        <v>0</v>
      </c>
    </row>
    <row r="334" spans="1:11" x14ac:dyDescent="0.25">
      <c r="A334" s="114">
        <v>63063</v>
      </c>
      <c r="B334" s="114" t="s">
        <v>1107</v>
      </c>
      <c r="C334" s="115" t="s">
        <v>1108</v>
      </c>
      <c r="D334" s="114">
        <v>4</v>
      </c>
      <c r="E334" s="116">
        <v>550</v>
      </c>
      <c r="F334" s="114">
        <v>2600</v>
      </c>
      <c r="G334" s="114">
        <v>422</v>
      </c>
      <c r="H334" s="114">
        <v>6300</v>
      </c>
      <c r="I334" s="117">
        <v>422066</v>
      </c>
      <c r="J334" s="114">
        <v>131</v>
      </c>
      <c r="K334" s="118">
        <v>0</v>
      </c>
    </row>
    <row r="335" spans="1:11" x14ac:dyDescent="0.25">
      <c r="A335" s="114">
        <v>63064</v>
      </c>
      <c r="B335" s="114" t="s">
        <v>339</v>
      </c>
      <c r="C335" s="115" t="s">
        <v>340</v>
      </c>
      <c r="D335" s="114">
        <v>4</v>
      </c>
      <c r="E335" s="116">
        <v>550</v>
      </c>
      <c r="F335" s="114">
        <v>2600</v>
      </c>
      <c r="G335" s="114">
        <v>100</v>
      </c>
      <c r="H335" s="114">
        <v>6300</v>
      </c>
      <c r="I335" s="117">
        <v>1199</v>
      </c>
      <c r="J335" s="114">
        <v>131</v>
      </c>
      <c r="K335" s="118">
        <v>0</v>
      </c>
    </row>
    <row r="336" spans="1:11" x14ac:dyDescent="0.25">
      <c r="A336" s="114">
        <v>63065</v>
      </c>
      <c r="B336" s="114" t="s">
        <v>339</v>
      </c>
      <c r="C336" s="115" t="s">
        <v>340</v>
      </c>
      <c r="D336" s="114">
        <v>4</v>
      </c>
      <c r="E336" s="116">
        <v>550</v>
      </c>
      <c r="F336" s="114">
        <v>2600</v>
      </c>
      <c r="G336" s="114">
        <v>100</v>
      </c>
      <c r="H336" s="114">
        <v>6300</v>
      </c>
      <c r="I336" s="117">
        <v>1200</v>
      </c>
      <c r="J336" s="114">
        <v>131</v>
      </c>
      <c r="K336" s="118">
        <v>0</v>
      </c>
    </row>
    <row r="337" spans="1:11" x14ac:dyDescent="0.25">
      <c r="A337" s="114">
        <v>63066</v>
      </c>
      <c r="B337" s="114" t="s">
        <v>339</v>
      </c>
      <c r="C337" s="115" t="s">
        <v>340</v>
      </c>
      <c r="D337" s="114">
        <v>4</v>
      </c>
      <c r="E337" s="116">
        <v>550</v>
      </c>
      <c r="F337" s="114">
        <v>2600</v>
      </c>
      <c r="G337" s="114">
        <v>100</v>
      </c>
      <c r="H337" s="114">
        <v>6300</v>
      </c>
      <c r="I337" s="117">
        <v>1200</v>
      </c>
      <c r="J337" s="114">
        <v>131</v>
      </c>
      <c r="K337" s="118">
        <v>0</v>
      </c>
    </row>
    <row r="338" spans="1:11" x14ac:dyDescent="0.25">
      <c r="A338" s="114">
        <v>63067</v>
      </c>
      <c r="B338" s="114" t="s">
        <v>339</v>
      </c>
      <c r="C338" s="115" t="s">
        <v>340</v>
      </c>
      <c r="D338" s="114">
        <v>4</v>
      </c>
      <c r="E338" s="116">
        <v>550</v>
      </c>
      <c r="F338" s="114">
        <v>2600</v>
      </c>
      <c r="G338" s="114">
        <v>100</v>
      </c>
      <c r="H338" s="114">
        <v>6300</v>
      </c>
      <c r="I338" s="117">
        <v>1200</v>
      </c>
      <c r="J338" s="114">
        <v>131</v>
      </c>
      <c r="K338" s="118">
        <v>0</v>
      </c>
    </row>
    <row r="339" spans="1:11" x14ac:dyDescent="0.25">
      <c r="A339" s="114">
        <v>63068</v>
      </c>
      <c r="B339" s="114" t="s">
        <v>339</v>
      </c>
      <c r="C339" s="115" t="s">
        <v>340</v>
      </c>
      <c r="D339" s="114">
        <v>4</v>
      </c>
      <c r="E339" s="116">
        <v>550</v>
      </c>
      <c r="F339" s="114">
        <v>2600</v>
      </c>
      <c r="G339" s="114">
        <v>422</v>
      </c>
      <c r="H339" s="114">
        <v>6300</v>
      </c>
      <c r="I339" s="117">
        <v>418066</v>
      </c>
      <c r="J339" s="114">
        <v>131</v>
      </c>
      <c r="K339" s="118">
        <v>0</v>
      </c>
    </row>
    <row r="340" spans="1:11" x14ac:dyDescent="0.25">
      <c r="A340" s="114">
        <v>63069</v>
      </c>
      <c r="B340" s="114" t="s">
        <v>336</v>
      </c>
      <c r="C340" s="115" t="s">
        <v>1109</v>
      </c>
      <c r="D340" s="114">
        <v>2</v>
      </c>
      <c r="E340" s="116">
        <v>550</v>
      </c>
      <c r="F340" s="114">
        <v>2600</v>
      </c>
      <c r="G340" s="114">
        <v>443</v>
      </c>
      <c r="H340" s="114">
        <v>6300</v>
      </c>
      <c r="I340" s="117">
        <v>449011</v>
      </c>
      <c r="J340" s="114">
        <v>161</v>
      </c>
      <c r="K340" s="118">
        <v>0</v>
      </c>
    </row>
    <row r="341" spans="1:11" x14ac:dyDescent="0.25">
      <c r="A341" s="114">
        <v>63070</v>
      </c>
      <c r="B341" s="114" t="s">
        <v>330</v>
      </c>
      <c r="C341" s="115" t="s">
        <v>331</v>
      </c>
      <c r="D341" s="114">
        <v>1</v>
      </c>
      <c r="E341" s="116">
        <v>50</v>
      </c>
      <c r="F341" s="114">
        <v>1001</v>
      </c>
      <c r="G341" s="114">
        <v>100</v>
      </c>
      <c r="H341" s="114">
        <v>6300</v>
      </c>
      <c r="I341" s="117">
        <v>593</v>
      </c>
      <c r="J341" s="114">
        <v>131</v>
      </c>
      <c r="K341" s="118">
        <v>0</v>
      </c>
    </row>
    <row r="342" spans="1:11" x14ac:dyDescent="0.25">
      <c r="A342" s="114">
        <v>63071</v>
      </c>
      <c r="B342" s="114" t="s">
        <v>390</v>
      </c>
      <c r="C342" s="115" t="s">
        <v>391</v>
      </c>
      <c r="D342" s="114">
        <v>1</v>
      </c>
      <c r="E342" s="116">
        <v>50</v>
      </c>
      <c r="F342" s="114">
        <v>1703</v>
      </c>
      <c r="G342" s="114">
        <v>100</v>
      </c>
      <c r="H342" s="114">
        <v>6300</v>
      </c>
      <c r="I342" s="117">
        <v>593</v>
      </c>
      <c r="J342" s="114">
        <v>131</v>
      </c>
      <c r="K342" s="118">
        <v>0</v>
      </c>
    </row>
    <row r="343" spans="1:11" x14ac:dyDescent="0.25">
      <c r="A343" s="114">
        <v>63072</v>
      </c>
      <c r="B343" s="114" t="s">
        <v>390</v>
      </c>
      <c r="C343" s="115" t="s">
        <v>391</v>
      </c>
      <c r="D343" s="114">
        <v>1</v>
      </c>
      <c r="E343" s="116">
        <v>50</v>
      </c>
      <c r="F343" s="114">
        <v>1703</v>
      </c>
      <c r="G343" s="114">
        <v>422</v>
      </c>
      <c r="H343" s="114">
        <v>6300</v>
      </c>
      <c r="I343" s="117">
        <v>422066</v>
      </c>
      <c r="J343" s="114">
        <v>131</v>
      </c>
      <c r="K343" s="118">
        <v>0</v>
      </c>
    </row>
    <row r="344" spans="1:11" x14ac:dyDescent="0.25">
      <c r="A344" s="114">
        <v>63073</v>
      </c>
      <c r="B344" s="114" t="s">
        <v>330</v>
      </c>
      <c r="C344" s="115" t="s">
        <v>331</v>
      </c>
      <c r="D344" s="114">
        <v>1</v>
      </c>
      <c r="E344" s="116">
        <v>50</v>
      </c>
      <c r="F344" s="114">
        <v>1001</v>
      </c>
      <c r="G344" s="114">
        <v>422</v>
      </c>
      <c r="H344" s="114">
        <v>6300</v>
      </c>
      <c r="I344" s="117">
        <v>419078</v>
      </c>
      <c r="J344" s="114">
        <v>131</v>
      </c>
      <c r="K344" s="118">
        <v>0</v>
      </c>
    </row>
    <row r="345" spans="1:11" x14ac:dyDescent="0.25">
      <c r="A345" s="114">
        <v>63074</v>
      </c>
      <c r="B345" s="114" t="s">
        <v>336</v>
      </c>
      <c r="C345" s="115" t="s">
        <v>337</v>
      </c>
      <c r="D345" s="114">
        <v>2</v>
      </c>
      <c r="E345" s="116">
        <v>50</v>
      </c>
      <c r="F345" s="114">
        <v>2600</v>
      </c>
      <c r="G345" s="114">
        <v>100</v>
      </c>
      <c r="H345" s="114">
        <v>6300</v>
      </c>
      <c r="I345" s="117">
        <v>1001</v>
      </c>
      <c r="J345" s="114">
        <v>131</v>
      </c>
      <c r="K345" s="118">
        <v>0</v>
      </c>
    </row>
    <row r="346" spans="1:11" x14ac:dyDescent="0.25">
      <c r="A346" s="114">
        <v>63075</v>
      </c>
      <c r="B346" s="114" t="s">
        <v>346</v>
      </c>
      <c r="C346" s="115" t="s">
        <v>347</v>
      </c>
      <c r="D346" s="114">
        <v>1</v>
      </c>
      <c r="E346" s="116">
        <v>30</v>
      </c>
      <c r="F346" s="114">
        <v>1001</v>
      </c>
      <c r="G346" s="114">
        <v>100</v>
      </c>
      <c r="H346" s="114">
        <v>6300</v>
      </c>
      <c r="I346" s="117">
        <v>11187</v>
      </c>
      <c r="J346" s="114">
        <v>131</v>
      </c>
      <c r="K346" s="118">
        <v>0</v>
      </c>
    </row>
    <row r="347" spans="1:11" x14ac:dyDescent="0.25">
      <c r="A347" s="114">
        <v>63076</v>
      </c>
      <c r="B347" s="114" t="s">
        <v>261</v>
      </c>
      <c r="C347" s="115" t="s">
        <v>262</v>
      </c>
      <c r="D347" s="114">
        <v>1</v>
      </c>
      <c r="E347" s="116">
        <v>50</v>
      </c>
      <c r="F347" s="114">
        <v>1703</v>
      </c>
      <c r="G347" s="114">
        <v>422</v>
      </c>
      <c r="H347" s="114">
        <v>6300</v>
      </c>
      <c r="I347" s="117">
        <v>421076</v>
      </c>
      <c r="J347" s="114">
        <v>131</v>
      </c>
      <c r="K347" s="118">
        <v>0</v>
      </c>
    </row>
    <row r="348" spans="1:11" x14ac:dyDescent="0.25">
      <c r="A348" s="114">
        <v>63077</v>
      </c>
      <c r="B348" s="114" t="s">
        <v>544</v>
      </c>
      <c r="C348" s="115" t="s">
        <v>958</v>
      </c>
      <c r="D348" s="114">
        <v>55</v>
      </c>
      <c r="E348" s="116">
        <v>530</v>
      </c>
      <c r="F348" s="114">
        <v>2050</v>
      </c>
      <c r="G348" s="114">
        <v>441</v>
      </c>
      <c r="H348" s="114">
        <v>6300</v>
      </c>
      <c r="I348" s="117">
        <v>449007</v>
      </c>
      <c r="J348" s="118">
        <v>131</v>
      </c>
      <c r="K348" s="118">
        <v>0</v>
      </c>
    </row>
    <row r="349" spans="1:11" x14ac:dyDescent="0.25">
      <c r="A349" s="114">
        <v>63078</v>
      </c>
      <c r="B349" s="114" t="s">
        <v>338</v>
      </c>
      <c r="C349" s="115" t="s">
        <v>331</v>
      </c>
      <c r="D349" s="114">
        <v>1</v>
      </c>
      <c r="E349" s="116">
        <v>50</v>
      </c>
      <c r="F349" s="114">
        <v>1001</v>
      </c>
      <c r="G349" s="114">
        <v>443</v>
      </c>
      <c r="H349" s="114">
        <v>6300</v>
      </c>
      <c r="I349" s="117">
        <v>449011</v>
      </c>
      <c r="J349" s="114">
        <v>131</v>
      </c>
      <c r="K349" s="118" t="s">
        <v>158</v>
      </c>
    </row>
    <row r="350" spans="1:11" x14ac:dyDescent="0.25">
      <c r="A350" s="114">
        <v>63079</v>
      </c>
      <c r="B350" s="114" t="s">
        <v>276</v>
      </c>
      <c r="C350" s="115" t="s">
        <v>871</v>
      </c>
      <c r="D350" s="114">
        <v>55</v>
      </c>
      <c r="E350" s="116">
        <v>530</v>
      </c>
      <c r="F350" s="114">
        <v>2050</v>
      </c>
      <c r="G350" s="114">
        <v>422</v>
      </c>
      <c r="H350" s="114">
        <v>6300</v>
      </c>
      <c r="I350" s="117">
        <v>420014</v>
      </c>
      <c r="J350" s="118">
        <v>131</v>
      </c>
      <c r="K350" s="118">
        <v>0</v>
      </c>
    </row>
    <row r="351" spans="1:11" x14ac:dyDescent="0.25">
      <c r="A351" s="114">
        <v>63080</v>
      </c>
      <c r="B351" s="114" t="s">
        <v>276</v>
      </c>
      <c r="C351" s="115" t="s">
        <v>871</v>
      </c>
      <c r="D351" s="114">
        <v>55</v>
      </c>
      <c r="E351" s="116">
        <v>530</v>
      </c>
      <c r="F351" s="114">
        <v>2050</v>
      </c>
      <c r="G351" s="114">
        <v>422</v>
      </c>
      <c r="H351" s="114">
        <v>6300</v>
      </c>
      <c r="I351" s="117">
        <v>419010</v>
      </c>
      <c r="J351" s="118">
        <v>131</v>
      </c>
      <c r="K351" s="118">
        <v>0</v>
      </c>
    </row>
    <row r="352" spans="1:11" x14ac:dyDescent="0.25">
      <c r="A352" s="114">
        <v>63081</v>
      </c>
      <c r="B352" s="114" t="s">
        <v>1110</v>
      </c>
      <c r="C352" s="115" t="s">
        <v>1111</v>
      </c>
      <c r="D352" s="114">
        <v>1</v>
      </c>
      <c r="E352" s="116">
        <v>50</v>
      </c>
      <c r="F352" s="114">
        <v>1703</v>
      </c>
      <c r="G352" s="114">
        <v>100</v>
      </c>
      <c r="H352" s="114">
        <v>6300</v>
      </c>
      <c r="I352" s="117">
        <v>1001</v>
      </c>
      <c r="J352" s="118">
        <v>131</v>
      </c>
      <c r="K352" s="118">
        <v>0</v>
      </c>
    </row>
    <row r="353" spans="1:11" x14ac:dyDescent="0.25">
      <c r="A353" s="114">
        <v>63082</v>
      </c>
      <c r="B353" s="114" t="s">
        <v>1110</v>
      </c>
      <c r="C353" s="115" t="s">
        <v>1111</v>
      </c>
      <c r="D353" s="114">
        <v>1</v>
      </c>
      <c r="E353" s="116">
        <v>50</v>
      </c>
      <c r="F353" s="114">
        <v>1703</v>
      </c>
      <c r="G353" s="114">
        <v>100</v>
      </c>
      <c r="H353" s="114">
        <v>6300</v>
      </c>
      <c r="I353" s="117">
        <v>420011</v>
      </c>
      <c r="J353" s="118">
        <v>131</v>
      </c>
      <c r="K353" s="118">
        <v>0</v>
      </c>
    </row>
    <row r="354" spans="1:11" x14ac:dyDescent="0.25">
      <c r="A354" s="114">
        <v>63083</v>
      </c>
      <c r="B354" s="114" t="s">
        <v>341</v>
      </c>
      <c r="C354" s="115" t="s">
        <v>342</v>
      </c>
      <c r="D354" s="114">
        <v>1</v>
      </c>
      <c r="E354" s="116">
        <v>50</v>
      </c>
      <c r="F354" s="114">
        <v>1703</v>
      </c>
      <c r="G354" s="114">
        <v>100</v>
      </c>
      <c r="H354" s="114">
        <v>6300</v>
      </c>
      <c r="I354" s="117">
        <v>484</v>
      </c>
      <c r="J354" s="114">
        <v>131</v>
      </c>
      <c r="K354" s="118">
        <v>0</v>
      </c>
    </row>
    <row r="355" spans="1:11" x14ac:dyDescent="0.25">
      <c r="A355" s="114">
        <v>63084</v>
      </c>
      <c r="B355" s="114" t="s">
        <v>385</v>
      </c>
      <c r="C355" s="115" t="s">
        <v>345</v>
      </c>
      <c r="D355" s="114">
        <v>1</v>
      </c>
      <c r="E355" s="116">
        <v>50</v>
      </c>
      <c r="F355" s="114">
        <v>1703</v>
      </c>
      <c r="G355" s="114">
        <v>100</v>
      </c>
      <c r="H355" s="114">
        <v>6300</v>
      </c>
      <c r="I355" s="117">
        <v>1001</v>
      </c>
      <c r="J355" s="118">
        <v>131</v>
      </c>
      <c r="K355" s="118" t="s">
        <v>158</v>
      </c>
    </row>
    <row r="356" spans="1:11" x14ac:dyDescent="0.25">
      <c r="A356" s="114">
        <v>63085</v>
      </c>
      <c r="B356" s="114" t="s">
        <v>190</v>
      </c>
      <c r="C356" s="115" t="s">
        <v>191</v>
      </c>
      <c r="D356" s="114">
        <v>1</v>
      </c>
      <c r="E356" s="116">
        <v>50</v>
      </c>
      <c r="F356" s="114">
        <v>1703</v>
      </c>
      <c r="G356" s="114">
        <v>100</v>
      </c>
      <c r="H356" s="114">
        <v>6300</v>
      </c>
      <c r="I356" s="117">
        <v>1001</v>
      </c>
      <c r="J356" s="118">
        <v>131</v>
      </c>
      <c r="K356" s="118">
        <v>0</v>
      </c>
    </row>
    <row r="357" spans="1:11" x14ac:dyDescent="0.25">
      <c r="A357" s="114">
        <v>63086</v>
      </c>
      <c r="B357" s="114" t="s">
        <v>385</v>
      </c>
      <c r="C357" s="115" t="s">
        <v>345</v>
      </c>
      <c r="D357" s="114">
        <v>1</v>
      </c>
      <c r="E357" s="116">
        <v>50</v>
      </c>
      <c r="F357" s="114">
        <v>1703</v>
      </c>
      <c r="G357" s="114">
        <v>422</v>
      </c>
      <c r="H357" s="114">
        <v>6300</v>
      </c>
      <c r="I357" s="117">
        <v>418082</v>
      </c>
      <c r="J357" s="114">
        <v>131</v>
      </c>
      <c r="K357" s="118">
        <v>0</v>
      </c>
    </row>
    <row r="358" spans="1:11" x14ac:dyDescent="0.25">
      <c r="A358" s="114">
        <v>63087</v>
      </c>
      <c r="B358" s="114" t="s">
        <v>343</v>
      </c>
      <c r="C358" s="115" t="s">
        <v>1112</v>
      </c>
      <c r="D358" s="114">
        <v>1</v>
      </c>
      <c r="E358" s="116">
        <v>50</v>
      </c>
      <c r="F358" s="114">
        <v>1703</v>
      </c>
      <c r="G358" s="114">
        <v>100</v>
      </c>
      <c r="H358" s="114">
        <v>6300</v>
      </c>
      <c r="I358" s="117">
        <v>515</v>
      </c>
      <c r="J358" s="118">
        <v>131</v>
      </c>
      <c r="K358" s="118">
        <v>0</v>
      </c>
    </row>
    <row r="359" spans="1:11" x14ac:dyDescent="0.25">
      <c r="A359" s="114">
        <v>63088</v>
      </c>
      <c r="B359" s="114" t="s">
        <v>330</v>
      </c>
      <c r="C359" s="115" t="s">
        <v>331</v>
      </c>
      <c r="D359" s="114">
        <v>1</v>
      </c>
      <c r="E359" s="116">
        <v>550</v>
      </c>
      <c r="F359" s="114">
        <v>1001</v>
      </c>
      <c r="G359" s="114">
        <v>100</v>
      </c>
      <c r="H359" s="114">
        <v>6300</v>
      </c>
      <c r="I359" s="117">
        <v>1735</v>
      </c>
      <c r="J359" s="114">
        <v>131</v>
      </c>
      <c r="K359" s="118">
        <v>0</v>
      </c>
    </row>
    <row r="360" spans="1:11" x14ac:dyDescent="0.25">
      <c r="A360" s="114">
        <v>63089</v>
      </c>
      <c r="B360" s="114" t="s">
        <v>343</v>
      </c>
      <c r="C360" s="115" t="s">
        <v>1112</v>
      </c>
      <c r="D360" s="114">
        <v>1</v>
      </c>
      <c r="E360" s="116">
        <v>550</v>
      </c>
      <c r="F360" s="114">
        <v>1703</v>
      </c>
      <c r="G360" s="114">
        <v>100</v>
      </c>
      <c r="H360" s="114">
        <v>6300</v>
      </c>
      <c r="I360" s="117">
        <v>1735</v>
      </c>
      <c r="J360" s="114">
        <v>131</v>
      </c>
      <c r="K360" s="118">
        <v>0</v>
      </c>
    </row>
    <row r="361" spans="1:11" x14ac:dyDescent="0.25">
      <c r="A361" s="114">
        <v>63090</v>
      </c>
      <c r="B361" s="114" t="s">
        <v>343</v>
      </c>
      <c r="C361" s="115" t="s">
        <v>1112</v>
      </c>
      <c r="D361" s="114">
        <v>1</v>
      </c>
      <c r="E361" s="116">
        <v>50</v>
      </c>
      <c r="F361" s="114">
        <v>1703</v>
      </c>
      <c r="G361" s="114">
        <v>422</v>
      </c>
      <c r="H361" s="114">
        <v>6300</v>
      </c>
      <c r="I361" s="117">
        <v>418001</v>
      </c>
      <c r="J361" s="114">
        <v>131</v>
      </c>
      <c r="K361" s="118">
        <v>0</v>
      </c>
    </row>
    <row r="362" spans="1:11" x14ac:dyDescent="0.25">
      <c r="A362" s="114">
        <v>63091</v>
      </c>
      <c r="B362" s="114" t="s">
        <v>343</v>
      </c>
      <c r="C362" s="115" t="s">
        <v>1112</v>
      </c>
      <c r="D362" s="114">
        <v>1</v>
      </c>
      <c r="E362" s="116">
        <v>50</v>
      </c>
      <c r="F362" s="114">
        <v>1703</v>
      </c>
      <c r="G362" s="114">
        <v>100</v>
      </c>
      <c r="H362" s="114">
        <v>6300</v>
      </c>
      <c r="I362" s="117">
        <v>1001</v>
      </c>
      <c r="J362" s="118">
        <v>131</v>
      </c>
      <c r="K362" s="118">
        <v>0</v>
      </c>
    </row>
    <row r="363" spans="1:11" x14ac:dyDescent="0.25">
      <c r="A363" s="114">
        <v>63092</v>
      </c>
      <c r="B363" s="114" t="s">
        <v>344</v>
      </c>
      <c r="C363" s="115" t="s">
        <v>897</v>
      </c>
      <c r="D363" s="114">
        <v>1</v>
      </c>
      <c r="E363" s="116">
        <v>50</v>
      </c>
      <c r="F363" s="114">
        <v>1703</v>
      </c>
      <c r="G363" s="114">
        <v>100</v>
      </c>
      <c r="H363" s="114">
        <v>6300</v>
      </c>
      <c r="I363" s="117">
        <v>440</v>
      </c>
      <c r="J363" s="118">
        <v>131</v>
      </c>
      <c r="K363" s="118">
        <v>0</v>
      </c>
    </row>
    <row r="364" spans="1:11" x14ac:dyDescent="0.25">
      <c r="A364" s="114">
        <v>63093</v>
      </c>
      <c r="B364" s="114" t="s">
        <v>390</v>
      </c>
      <c r="C364" s="115" t="s">
        <v>391</v>
      </c>
      <c r="D364" s="114">
        <v>1</v>
      </c>
      <c r="E364" s="116">
        <v>50</v>
      </c>
      <c r="F364" s="114">
        <v>1703</v>
      </c>
      <c r="G364" s="114">
        <v>422</v>
      </c>
      <c r="H364" s="114">
        <v>6300</v>
      </c>
      <c r="I364" s="117">
        <v>418033</v>
      </c>
      <c r="J364" s="114">
        <v>131</v>
      </c>
      <c r="K364" s="118">
        <v>0</v>
      </c>
    </row>
    <row r="365" spans="1:11" x14ac:dyDescent="0.25">
      <c r="A365" s="114">
        <v>63094</v>
      </c>
      <c r="B365" s="114" t="s">
        <v>343</v>
      </c>
      <c r="C365" s="115" t="s">
        <v>1112</v>
      </c>
      <c r="D365" s="114">
        <v>1</v>
      </c>
      <c r="E365" s="116">
        <v>50</v>
      </c>
      <c r="F365" s="114">
        <v>1703</v>
      </c>
      <c r="G365" s="114">
        <v>422</v>
      </c>
      <c r="H365" s="114">
        <v>6300</v>
      </c>
      <c r="I365" s="117">
        <v>418033</v>
      </c>
      <c r="J365" s="114">
        <v>131</v>
      </c>
      <c r="K365" s="118">
        <v>0</v>
      </c>
    </row>
    <row r="366" spans="1:11" x14ac:dyDescent="0.25">
      <c r="A366" s="114">
        <v>63095</v>
      </c>
      <c r="B366" s="114" t="s">
        <v>385</v>
      </c>
      <c r="C366" s="115" t="s">
        <v>345</v>
      </c>
      <c r="D366" s="114">
        <v>1</v>
      </c>
      <c r="E366" s="116">
        <v>40</v>
      </c>
      <c r="F366" s="114">
        <v>1703</v>
      </c>
      <c r="G366" s="114">
        <v>422</v>
      </c>
      <c r="H366" s="114">
        <v>6300</v>
      </c>
      <c r="I366" s="117">
        <v>418001</v>
      </c>
      <c r="J366" s="114">
        <v>131</v>
      </c>
      <c r="K366" s="118">
        <v>0</v>
      </c>
    </row>
    <row r="367" spans="1:11" x14ac:dyDescent="0.25">
      <c r="A367" s="114">
        <v>63096</v>
      </c>
      <c r="B367" s="114" t="s">
        <v>346</v>
      </c>
      <c r="C367" s="115" t="s">
        <v>347</v>
      </c>
      <c r="D367" s="114">
        <v>1</v>
      </c>
      <c r="E367" s="116">
        <v>30</v>
      </c>
      <c r="F367" s="114">
        <v>1001</v>
      </c>
      <c r="G367" s="114">
        <v>425</v>
      </c>
      <c r="H367" s="114">
        <v>6300</v>
      </c>
      <c r="I367" s="117">
        <v>418096</v>
      </c>
      <c r="J367" s="118">
        <v>131</v>
      </c>
      <c r="K367" s="118">
        <v>0</v>
      </c>
    </row>
    <row r="368" spans="1:11" x14ac:dyDescent="0.25">
      <c r="A368" s="114">
        <v>63097</v>
      </c>
      <c r="B368" s="114" t="s">
        <v>344</v>
      </c>
      <c r="C368" s="115" t="s">
        <v>1113</v>
      </c>
      <c r="D368" s="114">
        <v>1</v>
      </c>
      <c r="E368" s="116">
        <v>50</v>
      </c>
      <c r="F368" s="114">
        <v>1703</v>
      </c>
      <c r="G368" s="114">
        <v>100</v>
      </c>
      <c r="H368" s="114">
        <v>6300</v>
      </c>
      <c r="I368" s="117">
        <v>422</v>
      </c>
      <c r="J368" s="114">
        <v>131</v>
      </c>
      <c r="K368" s="118">
        <v>0</v>
      </c>
    </row>
    <row r="369" spans="1:11" x14ac:dyDescent="0.25">
      <c r="A369" s="114">
        <v>63098</v>
      </c>
      <c r="B369" s="114" t="s">
        <v>348</v>
      </c>
      <c r="C369" s="115" t="s">
        <v>898</v>
      </c>
      <c r="D369" s="114">
        <v>1</v>
      </c>
      <c r="E369" s="116">
        <v>50</v>
      </c>
      <c r="F369" s="114">
        <v>1703</v>
      </c>
      <c r="G369" s="114">
        <v>100</v>
      </c>
      <c r="H369" s="114">
        <v>6300</v>
      </c>
      <c r="I369" s="117">
        <v>11145</v>
      </c>
      <c r="J369" s="114">
        <v>131</v>
      </c>
      <c r="K369" s="118">
        <v>0</v>
      </c>
    </row>
    <row r="370" spans="1:11" x14ac:dyDescent="0.25">
      <c r="A370" s="114">
        <v>63099</v>
      </c>
      <c r="B370" s="114" t="s">
        <v>343</v>
      </c>
      <c r="C370" s="115" t="s">
        <v>1112</v>
      </c>
      <c r="D370" s="114">
        <v>4</v>
      </c>
      <c r="E370" s="116">
        <v>550</v>
      </c>
      <c r="F370" s="114">
        <v>1703</v>
      </c>
      <c r="G370" s="114">
        <v>443</v>
      </c>
      <c r="H370" s="114">
        <v>6300</v>
      </c>
      <c r="I370" s="117">
        <v>449011</v>
      </c>
      <c r="J370" s="114">
        <v>131</v>
      </c>
      <c r="K370" s="118">
        <v>0</v>
      </c>
    </row>
    <row r="371" spans="1:11" x14ac:dyDescent="0.25">
      <c r="A371" s="114">
        <v>63100</v>
      </c>
      <c r="B371" s="114" t="s">
        <v>449</v>
      </c>
      <c r="C371" s="115" t="s">
        <v>1114</v>
      </c>
      <c r="D371" s="114">
        <v>57</v>
      </c>
      <c r="E371" s="116">
        <v>540</v>
      </c>
      <c r="F371" s="114">
        <v>2200</v>
      </c>
      <c r="G371" s="114">
        <v>100</v>
      </c>
      <c r="H371" s="114">
        <v>6300</v>
      </c>
      <c r="I371" s="117">
        <v>1200</v>
      </c>
      <c r="J371" s="114">
        <v>161</v>
      </c>
      <c r="K371" s="118">
        <v>0</v>
      </c>
    </row>
    <row r="372" spans="1:11" x14ac:dyDescent="0.25">
      <c r="A372" s="114">
        <v>63130</v>
      </c>
      <c r="B372" s="114" t="s">
        <v>349</v>
      </c>
      <c r="C372" s="115" t="s">
        <v>899</v>
      </c>
      <c r="D372" s="114">
        <v>57</v>
      </c>
      <c r="E372" s="116">
        <v>540</v>
      </c>
      <c r="F372" s="114">
        <v>2200</v>
      </c>
      <c r="G372" s="114">
        <v>100</v>
      </c>
      <c r="H372" s="114">
        <v>6300</v>
      </c>
      <c r="I372" s="117">
        <v>539</v>
      </c>
      <c r="J372" s="114">
        <v>161</v>
      </c>
      <c r="K372" s="118">
        <v>0</v>
      </c>
    </row>
    <row r="373" spans="1:11" x14ac:dyDescent="0.25">
      <c r="A373" s="114">
        <v>63131</v>
      </c>
      <c r="B373" s="114" t="s">
        <v>349</v>
      </c>
      <c r="C373" s="115" t="s">
        <v>899</v>
      </c>
      <c r="D373" s="114">
        <v>57</v>
      </c>
      <c r="E373" s="116">
        <v>540</v>
      </c>
      <c r="F373" s="114">
        <v>2200</v>
      </c>
      <c r="G373" s="114">
        <v>100</v>
      </c>
      <c r="H373" s="114">
        <v>6300</v>
      </c>
      <c r="I373" s="117">
        <v>38</v>
      </c>
      <c r="J373" s="114">
        <v>161</v>
      </c>
      <c r="K373" s="118">
        <v>0</v>
      </c>
    </row>
    <row r="374" spans="1:11" x14ac:dyDescent="0.25">
      <c r="A374" s="114">
        <v>63132</v>
      </c>
      <c r="B374" s="114" t="s">
        <v>1041</v>
      </c>
      <c r="C374" s="155" t="s">
        <v>1042</v>
      </c>
      <c r="D374" s="114">
        <v>57</v>
      </c>
      <c r="E374" s="156">
        <v>540</v>
      </c>
      <c r="F374" s="114">
        <v>2200</v>
      </c>
      <c r="G374" s="114">
        <v>100</v>
      </c>
      <c r="H374" s="114">
        <v>6300</v>
      </c>
      <c r="I374" s="117">
        <v>1001</v>
      </c>
      <c r="J374" s="114">
        <v>161</v>
      </c>
      <c r="K374" s="118">
        <v>0</v>
      </c>
    </row>
    <row r="375" spans="1:11" x14ac:dyDescent="0.25">
      <c r="A375" s="114">
        <v>63133</v>
      </c>
      <c r="B375" s="114" t="s">
        <v>419</v>
      </c>
      <c r="C375" s="115" t="s">
        <v>880</v>
      </c>
      <c r="D375" s="114">
        <v>57</v>
      </c>
      <c r="E375" s="116">
        <v>540</v>
      </c>
      <c r="F375" s="114">
        <v>2200</v>
      </c>
      <c r="G375" s="114">
        <v>100</v>
      </c>
      <c r="H375" s="114">
        <v>6300</v>
      </c>
      <c r="I375" s="117">
        <v>1001</v>
      </c>
      <c r="J375" s="114">
        <v>161</v>
      </c>
      <c r="K375" s="118">
        <v>0</v>
      </c>
    </row>
    <row r="376" spans="1:11" x14ac:dyDescent="0.25">
      <c r="A376" s="114">
        <v>63134</v>
      </c>
      <c r="B376" s="114" t="s">
        <v>349</v>
      </c>
      <c r="C376" s="115" t="s">
        <v>899</v>
      </c>
      <c r="D376" s="114">
        <v>57</v>
      </c>
      <c r="E376" s="116">
        <v>540</v>
      </c>
      <c r="F376" s="114">
        <v>2200</v>
      </c>
      <c r="G376" s="114">
        <v>422</v>
      </c>
      <c r="H376" s="114">
        <v>6300</v>
      </c>
      <c r="I376" s="117">
        <v>421000</v>
      </c>
      <c r="J376" s="114">
        <v>161</v>
      </c>
      <c r="K376" s="118" t="s">
        <v>158</v>
      </c>
    </row>
    <row r="377" spans="1:11" x14ac:dyDescent="0.25">
      <c r="A377" s="114">
        <v>63136</v>
      </c>
      <c r="B377" s="114" t="s">
        <v>349</v>
      </c>
      <c r="C377" s="115" t="s">
        <v>899</v>
      </c>
      <c r="D377" s="114">
        <v>57</v>
      </c>
      <c r="E377" s="116">
        <v>540</v>
      </c>
      <c r="F377" s="114">
        <v>2200</v>
      </c>
      <c r="G377" s="114">
        <v>100</v>
      </c>
      <c r="H377" s="114">
        <v>6300</v>
      </c>
      <c r="I377" s="117">
        <v>38</v>
      </c>
      <c r="J377" s="114">
        <v>161</v>
      </c>
      <c r="K377" s="118">
        <v>0</v>
      </c>
    </row>
    <row r="378" spans="1:11" x14ac:dyDescent="0.25">
      <c r="A378" s="114">
        <v>63137</v>
      </c>
      <c r="B378" s="114" t="s">
        <v>872</v>
      </c>
      <c r="C378" s="115" t="s">
        <v>873</v>
      </c>
      <c r="D378" s="114">
        <v>57</v>
      </c>
      <c r="E378" s="116">
        <v>540</v>
      </c>
      <c r="F378" s="114">
        <v>2200</v>
      </c>
      <c r="G378" s="114">
        <v>100</v>
      </c>
      <c r="H378" s="114">
        <v>6300</v>
      </c>
      <c r="I378" s="117">
        <v>1001</v>
      </c>
      <c r="J378" s="114">
        <v>161</v>
      </c>
      <c r="K378" s="118">
        <v>0</v>
      </c>
    </row>
    <row r="379" spans="1:11" x14ac:dyDescent="0.25">
      <c r="A379" s="114">
        <v>63138</v>
      </c>
      <c r="B379" s="114" t="s">
        <v>747</v>
      </c>
      <c r="C379" s="115" t="s">
        <v>947</v>
      </c>
      <c r="D379" s="114">
        <v>57</v>
      </c>
      <c r="E379" s="116">
        <v>540</v>
      </c>
      <c r="F379" s="114">
        <v>2200</v>
      </c>
      <c r="G379" s="114">
        <v>443</v>
      </c>
      <c r="H379" s="114">
        <v>5100</v>
      </c>
      <c r="I379" s="117">
        <v>449011</v>
      </c>
      <c r="J379" s="114">
        <v>161</v>
      </c>
      <c r="K379" s="118" t="s">
        <v>158</v>
      </c>
    </row>
    <row r="380" spans="1:11" x14ac:dyDescent="0.25">
      <c r="A380" s="114">
        <v>63139</v>
      </c>
      <c r="B380" s="114" t="s">
        <v>267</v>
      </c>
      <c r="C380" s="115" t="s">
        <v>901</v>
      </c>
      <c r="D380" s="114">
        <v>57</v>
      </c>
      <c r="E380" s="116">
        <v>540</v>
      </c>
      <c r="F380" s="114">
        <v>2200</v>
      </c>
      <c r="G380" s="114">
        <v>100</v>
      </c>
      <c r="H380" s="114">
        <v>6300</v>
      </c>
      <c r="I380" s="117">
        <v>1001</v>
      </c>
      <c r="J380" s="114">
        <v>161</v>
      </c>
      <c r="K380" s="118">
        <v>0</v>
      </c>
    </row>
    <row r="381" spans="1:11" x14ac:dyDescent="0.25">
      <c r="A381" s="114">
        <v>63141</v>
      </c>
      <c r="B381" s="114" t="s">
        <v>351</v>
      </c>
      <c r="C381" s="115" t="s">
        <v>352</v>
      </c>
      <c r="D381" s="114">
        <v>30</v>
      </c>
      <c r="E381" s="116">
        <v>540</v>
      </c>
      <c r="F381" s="114">
        <v>2200</v>
      </c>
      <c r="G381" s="114">
        <v>100</v>
      </c>
      <c r="H381" s="114">
        <v>6300</v>
      </c>
      <c r="I381" s="117">
        <v>1001</v>
      </c>
      <c r="J381" s="114">
        <v>161</v>
      </c>
      <c r="K381" s="118">
        <v>0</v>
      </c>
    </row>
    <row r="382" spans="1:11" x14ac:dyDescent="0.25">
      <c r="A382" s="114">
        <v>63145</v>
      </c>
      <c r="B382" s="114" t="s">
        <v>354</v>
      </c>
      <c r="C382" s="115" t="s">
        <v>902</v>
      </c>
      <c r="D382" s="114">
        <v>30</v>
      </c>
      <c r="E382" s="116">
        <v>540</v>
      </c>
      <c r="F382" s="114">
        <v>2200</v>
      </c>
      <c r="G382" s="114">
        <v>425</v>
      </c>
      <c r="H382" s="114">
        <v>6300</v>
      </c>
      <c r="I382" s="117">
        <v>418096</v>
      </c>
      <c r="J382" s="114">
        <v>161</v>
      </c>
      <c r="K382" s="118">
        <v>0</v>
      </c>
    </row>
    <row r="383" spans="1:11" x14ac:dyDescent="0.25">
      <c r="A383" s="114">
        <v>63147</v>
      </c>
      <c r="B383" s="114" t="s">
        <v>356</v>
      </c>
      <c r="C383" s="115" t="s">
        <v>903</v>
      </c>
      <c r="D383" s="114">
        <v>57</v>
      </c>
      <c r="E383" s="116">
        <v>540</v>
      </c>
      <c r="F383" s="114">
        <v>2200</v>
      </c>
      <c r="G383" s="114">
        <v>425</v>
      </c>
      <c r="H383" s="114">
        <v>6300</v>
      </c>
      <c r="I383" s="117">
        <v>418096</v>
      </c>
      <c r="J383" s="114">
        <v>161</v>
      </c>
      <c r="K383" s="118">
        <v>0</v>
      </c>
    </row>
    <row r="384" spans="1:11" x14ac:dyDescent="0.25">
      <c r="A384" s="114">
        <v>63148</v>
      </c>
      <c r="B384" s="114" t="s">
        <v>350</v>
      </c>
      <c r="C384" s="115" t="s">
        <v>904</v>
      </c>
      <c r="D384" s="114">
        <v>57</v>
      </c>
      <c r="E384" s="116">
        <v>540</v>
      </c>
      <c r="F384" s="114">
        <v>2200</v>
      </c>
      <c r="G384" s="114">
        <v>100</v>
      </c>
      <c r="H384" s="114">
        <v>6300</v>
      </c>
      <c r="I384" s="117">
        <v>1200</v>
      </c>
      <c r="J384" s="114">
        <v>161</v>
      </c>
      <c r="K384" s="118">
        <v>0</v>
      </c>
    </row>
    <row r="385" spans="1:11" x14ac:dyDescent="0.25">
      <c r="A385" s="114">
        <v>63149</v>
      </c>
      <c r="B385" s="114" t="s">
        <v>419</v>
      </c>
      <c r="C385" s="115" t="s">
        <v>880</v>
      </c>
      <c r="D385" s="114">
        <v>57</v>
      </c>
      <c r="E385" s="116">
        <v>540</v>
      </c>
      <c r="F385" s="114">
        <v>2200</v>
      </c>
      <c r="G385" s="114">
        <v>100</v>
      </c>
      <c r="H385" s="114">
        <v>6300</v>
      </c>
      <c r="I385" s="117">
        <v>1001</v>
      </c>
      <c r="J385" s="114">
        <v>161</v>
      </c>
      <c r="K385" s="118">
        <v>0</v>
      </c>
    </row>
    <row r="386" spans="1:11" x14ac:dyDescent="0.25">
      <c r="A386" s="114">
        <v>63150</v>
      </c>
      <c r="B386" s="114" t="s">
        <v>350</v>
      </c>
      <c r="C386" s="115" t="s">
        <v>904</v>
      </c>
      <c r="D386" s="114">
        <v>57</v>
      </c>
      <c r="E386" s="116">
        <v>540</v>
      </c>
      <c r="F386" s="114">
        <v>2200</v>
      </c>
      <c r="G386" s="114">
        <v>422</v>
      </c>
      <c r="H386" s="114">
        <v>6300</v>
      </c>
      <c r="I386" s="117">
        <v>418070</v>
      </c>
      <c r="J386" s="118">
        <v>161</v>
      </c>
      <c r="K386" s="118">
        <v>0</v>
      </c>
    </row>
    <row r="387" spans="1:11" x14ac:dyDescent="0.25">
      <c r="A387" s="114">
        <v>63151</v>
      </c>
      <c r="B387" s="114" t="s">
        <v>357</v>
      </c>
      <c r="C387" s="115" t="s">
        <v>358</v>
      </c>
      <c r="D387" s="114">
        <v>57</v>
      </c>
      <c r="E387" s="116">
        <v>540</v>
      </c>
      <c r="F387" s="114">
        <v>2200</v>
      </c>
      <c r="G387" s="114">
        <v>100</v>
      </c>
      <c r="H387" s="114">
        <v>6300</v>
      </c>
      <c r="I387" s="117">
        <v>1001</v>
      </c>
      <c r="J387" s="118">
        <v>161</v>
      </c>
      <c r="K387" s="118">
        <v>0</v>
      </c>
    </row>
    <row r="388" spans="1:11" x14ac:dyDescent="0.25">
      <c r="A388" s="114">
        <v>63153</v>
      </c>
      <c r="B388" s="114" t="s">
        <v>359</v>
      </c>
      <c r="C388" s="115" t="s">
        <v>360</v>
      </c>
      <c r="D388" s="114">
        <v>57</v>
      </c>
      <c r="E388" s="116">
        <v>540</v>
      </c>
      <c r="F388" s="114">
        <v>2200</v>
      </c>
      <c r="G388" s="114">
        <v>100</v>
      </c>
      <c r="H388" s="114">
        <v>6300</v>
      </c>
      <c r="I388" s="117">
        <v>1001</v>
      </c>
      <c r="J388" s="118">
        <v>161</v>
      </c>
      <c r="K388" s="118">
        <v>0</v>
      </c>
    </row>
    <row r="389" spans="1:11" x14ac:dyDescent="0.25">
      <c r="A389" s="114">
        <v>63154</v>
      </c>
      <c r="B389" s="114" t="s">
        <v>439</v>
      </c>
      <c r="C389" s="115" t="s">
        <v>905</v>
      </c>
      <c r="D389" s="114">
        <v>57</v>
      </c>
      <c r="E389" s="116">
        <v>75</v>
      </c>
      <c r="F389" s="114">
        <v>1705</v>
      </c>
      <c r="G389" s="114">
        <v>100</v>
      </c>
      <c r="H389" s="114">
        <v>6300</v>
      </c>
      <c r="I389" s="117">
        <v>1001</v>
      </c>
      <c r="J389" s="114">
        <v>161</v>
      </c>
      <c r="K389" s="118">
        <v>0</v>
      </c>
    </row>
    <row r="390" spans="1:11" x14ac:dyDescent="0.25">
      <c r="A390" s="114">
        <v>63160</v>
      </c>
      <c r="B390" s="114" t="s">
        <v>906</v>
      </c>
      <c r="C390" s="115" t="s">
        <v>907</v>
      </c>
      <c r="D390" s="114">
        <v>57</v>
      </c>
      <c r="E390" s="116">
        <v>540</v>
      </c>
      <c r="F390" s="114">
        <v>2200</v>
      </c>
      <c r="G390" s="114">
        <v>100</v>
      </c>
      <c r="H390" s="114">
        <v>6300</v>
      </c>
      <c r="I390" s="117">
        <v>1001</v>
      </c>
      <c r="J390" s="118">
        <v>161</v>
      </c>
      <c r="K390" s="118">
        <v>0</v>
      </c>
    </row>
    <row r="391" spans="1:11" x14ac:dyDescent="0.25">
      <c r="A391" s="114">
        <v>63161</v>
      </c>
      <c r="B391" s="114" t="s">
        <v>906</v>
      </c>
      <c r="C391" s="115" t="s">
        <v>907</v>
      </c>
      <c r="D391" s="114">
        <v>57</v>
      </c>
      <c r="E391" s="116">
        <v>540</v>
      </c>
      <c r="F391" s="114">
        <v>2600</v>
      </c>
      <c r="G391" s="114">
        <v>100</v>
      </c>
      <c r="H391" s="114">
        <v>6300</v>
      </c>
      <c r="I391" s="117">
        <v>1001</v>
      </c>
      <c r="J391" s="114">
        <v>161</v>
      </c>
      <c r="K391" s="118">
        <v>0</v>
      </c>
    </row>
    <row r="392" spans="1:11" x14ac:dyDescent="0.25">
      <c r="A392" s="114">
        <v>63162</v>
      </c>
      <c r="B392" s="114" t="s">
        <v>906</v>
      </c>
      <c r="C392" s="115" t="s">
        <v>907</v>
      </c>
      <c r="D392" s="114">
        <v>57</v>
      </c>
      <c r="E392" s="116">
        <v>540</v>
      </c>
      <c r="F392" s="114">
        <v>2200</v>
      </c>
      <c r="G392" s="114">
        <v>100</v>
      </c>
      <c r="H392" s="114">
        <v>6300</v>
      </c>
      <c r="I392" s="117">
        <v>1001</v>
      </c>
      <c r="J392" s="118">
        <v>161</v>
      </c>
      <c r="K392" s="118">
        <v>0</v>
      </c>
    </row>
    <row r="393" spans="1:11" x14ac:dyDescent="0.25">
      <c r="A393" s="114">
        <v>63170</v>
      </c>
      <c r="B393" s="114" t="s">
        <v>1115</v>
      </c>
      <c r="C393" s="115" t="s">
        <v>1116</v>
      </c>
      <c r="D393" s="114">
        <v>55</v>
      </c>
      <c r="E393" s="116">
        <v>550</v>
      </c>
      <c r="F393" s="114">
        <v>2600</v>
      </c>
      <c r="G393" s="114">
        <v>100</v>
      </c>
      <c r="H393" s="114">
        <v>6300</v>
      </c>
      <c r="I393" s="117">
        <v>1001</v>
      </c>
      <c r="J393" s="114">
        <v>181</v>
      </c>
      <c r="K393" s="118">
        <v>0</v>
      </c>
    </row>
    <row r="394" spans="1:11" x14ac:dyDescent="0.25">
      <c r="A394" s="114">
        <v>63171</v>
      </c>
      <c r="B394" s="114" t="s">
        <v>1117</v>
      </c>
      <c r="C394" s="115" t="s">
        <v>1118</v>
      </c>
      <c r="D394" s="114">
        <v>55</v>
      </c>
      <c r="E394" s="116">
        <v>550</v>
      </c>
      <c r="F394" s="114">
        <v>2600</v>
      </c>
      <c r="G394" s="114">
        <v>100</v>
      </c>
      <c r="H394" s="114">
        <v>6300</v>
      </c>
      <c r="I394" s="117">
        <v>1001</v>
      </c>
      <c r="J394" s="114">
        <v>181</v>
      </c>
      <c r="K394" s="118">
        <v>0</v>
      </c>
    </row>
    <row r="395" spans="1:11" x14ac:dyDescent="0.25">
      <c r="A395" s="114">
        <v>63172</v>
      </c>
      <c r="B395" s="114" t="s">
        <v>1119</v>
      </c>
      <c r="C395" s="115" t="s">
        <v>1120</v>
      </c>
      <c r="D395" s="114">
        <v>55</v>
      </c>
      <c r="E395" s="116">
        <v>550</v>
      </c>
      <c r="F395" s="114">
        <v>2600</v>
      </c>
      <c r="G395" s="114">
        <v>100</v>
      </c>
      <c r="H395" s="114">
        <v>6300</v>
      </c>
      <c r="I395" s="117">
        <v>1001</v>
      </c>
      <c r="J395" s="114">
        <v>181</v>
      </c>
      <c r="K395" s="118">
        <v>0</v>
      </c>
    </row>
    <row r="396" spans="1:11" x14ac:dyDescent="0.25">
      <c r="A396" s="114">
        <v>63175</v>
      </c>
      <c r="B396" s="114" t="s">
        <v>370</v>
      </c>
      <c r="C396" s="115" t="s">
        <v>1121</v>
      </c>
      <c r="D396" s="114">
        <v>55</v>
      </c>
      <c r="E396" s="116">
        <v>540</v>
      </c>
      <c r="F396" s="114">
        <v>2200</v>
      </c>
      <c r="G396" s="114">
        <v>422</v>
      </c>
      <c r="H396" s="114">
        <v>6300</v>
      </c>
      <c r="I396" s="117">
        <v>421047</v>
      </c>
      <c r="J396" s="118">
        <v>161</v>
      </c>
      <c r="K396" s="118">
        <v>0</v>
      </c>
    </row>
    <row r="397" spans="1:11" x14ac:dyDescent="0.25">
      <c r="A397" s="114">
        <v>63180</v>
      </c>
      <c r="B397" s="114" t="s">
        <v>361</v>
      </c>
      <c r="C397" s="115" t="s">
        <v>362</v>
      </c>
      <c r="D397" s="114">
        <v>55</v>
      </c>
      <c r="E397" s="116">
        <v>530</v>
      </c>
      <c r="F397" s="114">
        <v>2050</v>
      </c>
      <c r="G397" s="114">
        <v>100</v>
      </c>
      <c r="H397" s="114">
        <v>6300</v>
      </c>
      <c r="I397" s="117">
        <v>1001</v>
      </c>
      <c r="J397" s="114">
        <v>181</v>
      </c>
      <c r="K397" s="118">
        <v>0</v>
      </c>
    </row>
    <row r="398" spans="1:11" x14ac:dyDescent="0.25">
      <c r="A398" s="114">
        <v>63184</v>
      </c>
      <c r="B398" s="114" t="s">
        <v>908</v>
      </c>
      <c r="C398" s="115" t="s">
        <v>364</v>
      </c>
      <c r="D398" s="114">
        <v>24</v>
      </c>
      <c r="E398" s="116">
        <v>530</v>
      </c>
      <c r="F398" s="114">
        <v>2050</v>
      </c>
      <c r="G398" s="114">
        <v>425</v>
      </c>
      <c r="H398" s="114">
        <v>6300</v>
      </c>
      <c r="I398" s="117">
        <v>418096</v>
      </c>
      <c r="J398" s="114">
        <v>181</v>
      </c>
      <c r="K398" s="118">
        <v>0</v>
      </c>
    </row>
    <row r="399" spans="1:11" x14ac:dyDescent="0.25">
      <c r="A399" s="114">
        <v>63185</v>
      </c>
      <c r="B399" s="114" t="s">
        <v>1122</v>
      </c>
      <c r="C399" s="115" t="s">
        <v>364</v>
      </c>
      <c r="D399" s="114">
        <v>24</v>
      </c>
      <c r="E399" s="116">
        <v>530</v>
      </c>
      <c r="F399" s="114">
        <v>2050</v>
      </c>
      <c r="G399" s="114">
        <v>100</v>
      </c>
      <c r="H399" s="114">
        <v>6300</v>
      </c>
      <c r="I399" s="117">
        <v>595</v>
      </c>
      <c r="J399" s="114">
        <v>181</v>
      </c>
      <c r="K399" s="118">
        <v>0</v>
      </c>
    </row>
    <row r="400" spans="1:11" x14ac:dyDescent="0.25">
      <c r="A400" s="114">
        <v>63188</v>
      </c>
      <c r="B400" s="114" t="s">
        <v>363</v>
      </c>
      <c r="C400" s="115" t="s">
        <v>364</v>
      </c>
      <c r="D400" s="114">
        <v>24</v>
      </c>
      <c r="E400" s="116">
        <v>530</v>
      </c>
      <c r="F400" s="114">
        <v>2050</v>
      </c>
      <c r="G400" s="114">
        <v>422</v>
      </c>
      <c r="H400" s="114">
        <v>6300</v>
      </c>
      <c r="I400" s="117">
        <v>418014</v>
      </c>
      <c r="J400" s="118">
        <v>181</v>
      </c>
      <c r="K400" s="118">
        <v>0</v>
      </c>
    </row>
    <row r="401" spans="1:11" x14ac:dyDescent="0.25">
      <c r="A401" s="114">
        <v>63189</v>
      </c>
      <c r="B401" s="114" t="s">
        <v>276</v>
      </c>
      <c r="C401" s="115" t="s">
        <v>871</v>
      </c>
      <c r="D401" s="114">
        <v>55</v>
      </c>
      <c r="E401" s="116">
        <v>530</v>
      </c>
      <c r="F401" s="114">
        <v>2050</v>
      </c>
      <c r="G401" s="114">
        <v>100</v>
      </c>
      <c r="H401" s="114">
        <v>6300</v>
      </c>
      <c r="I401" s="117">
        <v>1001</v>
      </c>
      <c r="J401" s="118">
        <v>181</v>
      </c>
      <c r="K401" s="118">
        <v>0</v>
      </c>
    </row>
    <row r="402" spans="1:11" x14ac:dyDescent="0.25">
      <c r="A402" s="114">
        <v>63190</v>
      </c>
      <c r="B402" s="114" t="s">
        <v>372</v>
      </c>
      <c r="C402" s="115" t="s">
        <v>881</v>
      </c>
      <c r="D402" s="114">
        <v>55</v>
      </c>
      <c r="E402" s="116">
        <v>530</v>
      </c>
      <c r="F402" s="114">
        <v>2050</v>
      </c>
      <c r="G402" s="114">
        <v>422</v>
      </c>
      <c r="H402" s="114">
        <v>6300</v>
      </c>
      <c r="I402" s="117">
        <v>418014</v>
      </c>
      <c r="J402" s="114">
        <v>181</v>
      </c>
      <c r="K402" s="118">
        <v>0</v>
      </c>
    </row>
    <row r="403" spans="1:11" x14ac:dyDescent="0.25">
      <c r="A403" s="114">
        <v>63191</v>
      </c>
      <c r="B403" s="114" t="s">
        <v>365</v>
      </c>
      <c r="C403" s="115" t="s">
        <v>909</v>
      </c>
      <c r="D403" s="114">
        <v>55</v>
      </c>
      <c r="E403" s="116">
        <v>530</v>
      </c>
      <c r="F403" s="114">
        <v>2050</v>
      </c>
      <c r="G403" s="114">
        <v>422</v>
      </c>
      <c r="H403" s="114">
        <v>6300</v>
      </c>
      <c r="I403" s="117">
        <v>418001</v>
      </c>
      <c r="J403" s="114">
        <v>181</v>
      </c>
      <c r="K403" s="118">
        <v>0</v>
      </c>
    </row>
    <row r="404" spans="1:11" x14ac:dyDescent="0.25">
      <c r="A404" s="114">
        <v>63192</v>
      </c>
      <c r="B404" s="114" t="s">
        <v>366</v>
      </c>
      <c r="C404" s="115" t="s">
        <v>367</v>
      </c>
      <c r="D404" s="114">
        <v>55</v>
      </c>
      <c r="E404" s="116">
        <v>530</v>
      </c>
      <c r="F404" s="114">
        <v>2050</v>
      </c>
      <c r="G404" s="114">
        <v>100</v>
      </c>
      <c r="H404" s="114">
        <v>6300</v>
      </c>
      <c r="I404" s="117">
        <v>514</v>
      </c>
      <c r="J404" s="114">
        <v>181</v>
      </c>
      <c r="K404" s="118">
        <v>0</v>
      </c>
    </row>
    <row r="405" spans="1:11" x14ac:dyDescent="0.25">
      <c r="A405" s="114">
        <v>63193</v>
      </c>
      <c r="B405" s="114" t="s">
        <v>368</v>
      </c>
      <c r="C405" s="115" t="s">
        <v>910</v>
      </c>
      <c r="D405" s="114">
        <v>55</v>
      </c>
      <c r="E405" s="116">
        <v>530</v>
      </c>
      <c r="F405" s="114">
        <v>2050</v>
      </c>
      <c r="G405" s="114">
        <v>100</v>
      </c>
      <c r="H405" s="114">
        <v>6300</v>
      </c>
      <c r="I405" s="117">
        <v>1001</v>
      </c>
      <c r="J405" s="114">
        <v>181</v>
      </c>
      <c r="K405" s="118">
        <v>0</v>
      </c>
    </row>
    <row r="406" spans="1:11" x14ac:dyDescent="0.25">
      <c r="A406" s="114">
        <v>63194</v>
      </c>
      <c r="B406" s="114" t="s">
        <v>369</v>
      </c>
      <c r="C406" s="115" t="s">
        <v>911</v>
      </c>
      <c r="D406" s="114">
        <v>55</v>
      </c>
      <c r="E406" s="116">
        <v>530</v>
      </c>
      <c r="F406" s="114">
        <v>2050</v>
      </c>
      <c r="G406" s="114">
        <v>425</v>
      </c>
      <c r="H406" s="114">
        <v>6300</v>
      </c>
      <c r="I406" s="117">
        <v>418096</v>
      </c>
      <c r="J406" s="114">
        <v>181</v>
      </c>
      <c r="K406" s="118">
        <v>0</v>
      </c>
    </row>
    <row r="407" spans="1:11" x14ac:dyDescent="0.25">
      <c r="A407" s="114">
        <v>63195</v>
      </c>
      <c r="B407" s="114" t="s">
        <v>370</v>
      </c>
      <c r="C407" s="115" t="s">
        <v>371</v>
      </c>
      <c r="D407" s="114">
        <v>55</v>
      </c>
      <c r="E407" s="116">
        <v>530</v>
      </c>
      <c r="F407" s="114">
        <v>2050</v>
      </c>
      <c r="G407" s="114">
        <v>100</v>
      </c>
      <c r="H407" s="114">
        <v>6300</v>
      </c>
      <c r="I407" s="117">
        <v>1001</v>
      </c>
      <c r="J407" s="114">
        <v>181</v>
      </c>
      <c r="K407" s="118">
        <v>0</v>
      </c>
    </row>
    <row r="408" spans="1:11" x14ac:dyDescent="0.25">
      <c r="A408" s="114">
        <v>63196</v>
      </c>
      <c r="B408" s="114" t="s">
        <v>372</v>
      </c>
      <c r="C408" s="115" t="s">
        <v>881</v>
      </c>
      <c r="D408" s="114">
        <v>55</v>
      </c>
      <c r="E408" s="116">
        <v>530</v>
      </c>
      <c r="F408" s="114">
        <v>2050</v>
      </c>
      <c r="G408" s="114">
        <v>422</v>
      </c>
      <c r="H408" s="114">
        <v>6300</v>
      </c>
      <c r="I408" s="117">
        <v>418002</v>
      </c>
      <c r="J408" s="114">
        <v>181</v>
      </c>
      <c r="K408" s="118">
        <v>0</v>
      </c>
    </row>
    <row r="409" spans="1:11" x14ac:dyDescent="0.25">
      <c r="A409" s="114">
        <v>63197</v>
      </c>
      <c r="B409" s="114" t="s">
        <v>1123</v>
      </c>
      <c r="C409" s="115" t="s">
        <v>1124</v>
      </c>
      <c r="D409" s="114">
        <v>55</v>
      </c>
      <c r="E409" s="116">
        <v>530</v>
      </c>
      <c r="F409" s="114">
        <v>2050</v>
      </c>
      <c r="G409" s="114">
        <v>100</v>
      </c>
      <c r="H409" s="114">
        <v>6300</v>
      </c>
      <c r="I409" s="117">
        <v>606</v>
      </c>
      <c r="J409" s="114">
        <v>181</v>
      </c>
      <c r="K409" s="118">
        <v>0</v>
      </c>
    </row>
    <row r="410" spans="1:11" x14ac:dyDescent="0.25">
      <c r="A410" s="114">
        <v>63198</v>
      </c>
      <c r="B410" s="114" t="s">
        <v>374</v>
      </c>
      <c r="C410" s="115" t="s">
        <v>912</v>
      </c>
      <c r="D410" s="114">
        <v>55</v>
      </c>
      <c r="E410" s="116">
        <v>530</v>
      </c>
      <c r="F410" s="114">
        <v>2050</v>
      </c>
      <c r="G410" s="114">
        <v>425</v>
      </c>
      <c r="H410" s="114">
        <v>6300</v>
      </c>
      <c r="I410" s="117">
        <v>418096</v>
      </c>
      <c r="J410" s="114">
        <v>181</v>
      </c>
      <c r="K410" s="118">
        <v>0</v>
      </c>
    </row>
    <row r="411" spans="1:11" x14ac:dyDescent="0.25">
      <c r="A411" s="114">
        <v>63199</v>
      </c>
      <c r="B411" s="114" t="s">
        <v>372</v>
      </c>
      <c r="C411" s="115" t="s">
        <v>373</v>
      </c>
      <c r="D411" s="114">
        <v>55</v>
      </c>
      <c r="E411" s="116">
        <v>530</v>
      </c>
      <c r="F411" s="114">
        <v>2050</v>
      </c>
      <c r="G411" s="114">
        <v>100</v>
      </c>
      <c r="H411" s="114">
        <v>6300</v>
      </c>
      <c r="I411" s="117">
        <v>1001</v>
      </c>
      <c r="J411" s="114">
        <v>181</v>
      </c>
      <c r="K411" s="118">
        <v>0</v>
      </c>
    </row>
    <row r="412" spans="1:11" x14ac:dyDescent="0.25">
      <c r="A412" s="114">
        <v>64010</v>
      </c>
      <c r="B412" s="114" t="s">
        <v>913</v>
      </c>
      <c r="C412" s="115" t="s">
        <v>914</v>
      </c>
      <c r="D412" s="114">
        <v>55</v>
      </c>
      <c r="E412" s="116">
        <v>520</v>
      </c>
      <c r="F412" s="114">
        <v>2002</v>
      </c>
      <c r="G412" s="114">
        <v>422</v>
      </c>
      <c r="H412" s="114">
        <v>6400</v>
      </c>
      <c r="I412" s="117">
        <v>418017</v>
      </c>
      <c r="J412" s="114">
        <v>181</v>
      </c>
      <c r="K412" s="118">
        <v>0</v>
      </c>
    </row>
    <row r="413" spans="1:11" x14ac:dyDescent="0.25">
      <c r="A413" s="114">
        <v>64014</v>
      </c>
      <c r="B413" s="114" t="s">
        <v>376</v>
      </c>
      <c r="C413" s="115" t="s">
        <v>377</v>
      </c>
      <c r="D413" s="114">
        <v>3</v>
      </c>
      <c r="E413" s="116">
        <v>550</v>
      </c>
      <c r="F413" s="114">
        <v>2600</v>
      </c>
      <c r="G413" s="114">
        <v>100</v>
      </c>
      <c r="H413" s="114">
        <v>6400</v>
      </c>
      <c r="I413" s="117">
        <v>1001</v>
      </c>
      <c r="J413" s="118">
        <v>131</v>
      </c>
      <c r="K413" s="118">
        <v>0</v>
      </c>
    </row>
    <row r="414" spans="1:11" x14ac:dyDescent="0.25">
      <c r="A414" s="114">
        <v>64015</v>
      </c>
      <c r="B414" s="114" t="s">
        <v>332</v>
      </c>
      <c r="C414" s="115" t="s">
        <v>333</v>
      </c>
      <c r="D414" s="114">
        <v>3</v>
      </c>
      <c r="E414" s="116">
        <v>550</v>
      </c>
      <c r="F414" s="114">
        <v>2600</v>
      </c>
      <c r="G414" s="114">
        <v>100</v>
      </c>
      <c r="H414" s="114">
        <v>6400</v>
      </c>
      <c r="I414" s="117">
        <v>1001</v>
      </c>
      <c r="J414" s="114">
        <v>131</v>
      </c>
      <c r="K414" s="118">
        <v>0</v>
      </c>
    </row>
    <row r="415" spans="1:11" x14ac:dyDescent="0.25">
      <c r="A415" s="114">
        <v>64016</v>
      </c>
      <c r="B415" s="114" t="s">
        <v>332</v>
      </c>
      <c r="C415" s="115" t="s">
        <v>333</v>
      </c>
      <c r="D415" s="114">
        <v>3</v>
      </c>
      <c r="E415" s="116">
        <v>550</v>
      </c>
      <c r="F415" s="114">
        <v>2600</v>
      </c>
      <c r="G415" s="114">
        <v>100</v>
      </c>
      <c r="H415" s="114">
        <v>6300</v>
      </c>
      <c r="I415" s="117">
        <v>1001</v>
      </c>
      <c r="J415" s="114">
        <v>131</v>
      </c>
      <c r="K415" s="118">
        <v>0</v>
      </c>
    </row>
    <row r="416" spans="1:11" x14ac:dyDescent="0.25">
      <c r="A416" s="114">
        <v>64017</v>
      </c>
      <c r="B416" s="114" t="s">
        <v>378</v>
      </c>
      <c r="C416" s="115" t="s">
        <v>379</v>
      </c>
      <c r="D416" s="114">
        <v>3</v>
      </c>
      <c r="E416" s="116">
        <v>550</v>
      </c>
      <c r="F416" s="114">
        <v>2600</v>
      </c>
      <c r="G416" s="114">
        <v>424</v>
      </c>
      <c r="H416" s="114">
        <v>6400</v>
      </c>
      <c r="I416" s="117">
        <v>418016</v>
      </c>
      <c r="J416" s="114">
        <v>131</v>
      </c>
      <c r="K416" s="118">
        <v>0</v>
      </c>
    </row>
    <row r="417" spans="1:11" x14ac:dyDescent="0.25">
      <c r="A417" s="114">
        <v>64018</v>
      </c>
      <c r="B417" s="114" t="s">
        <v>378</v>
      </c>
      <c r="C417" s="115" t="s">
        <v>379</v>
      </c>
      <c r="D417" s="114">
        <v>3</v>
      </c>
      <c r="E417" s="116">
        <v>550</v>
      </c>
      <c r="F417" s="114">
        <v>2600</v>
      </c>
      <c r="G417" s="114">
        <v>422</v>
      </c>
      <c r="H417" s="114">
        <v>6400</v>
      </c>
      <c r="I417" s="117">
        <v>418017</v>
      </c>
      <c r="J417" s="114">
        <v>131</v>
      </c>
      <c r="K417" s="118">
        <v>0</v>
      </c>
    </row>
    <row r="418" spans="1:11" x14ac:dyDescent="0.25">
      <c r="A418" s="114">
        <v>64020</v>
      </c>
      <c r="B418" s="114" t="s">
        <v>806</v>
      </c>
      <c r="C418" s="115" t="s">
        <v>807</v>
      </c>
      <c r="D418" s="114">
        <v>3</v>
      </c>
      <c r="E418" s="116">
        <v>550</v>
      </c>
      <c r="F418" s="114">
        <v>2600</v>
      </c>
      <c r="G418" s="114">
        <v>422</v>
      </c>
      <c r="H418" s="114">
        <v>6400</v>
      </c>
      <c r="I418" s="117">
        <v>418001</v>
      </c>
      <c r="J418" s="118">
        <v>131</v>
      </c>
      <c r="K418" s="118">
        <v>0</v>
      </c>
    </row>
    <row r="419" spans="1:11" x14ac:dyDescent="0.25">
      <c r="A419" s="114">
        <v>64021</v>
      </c>
      <c r="B419" s="114" t="s">
        <v>806</v>
      </c>
      <c r="C419" s="115" t="s">
        <v>807</v>
      </c>
      <c r="D419" s="114">
        <v>3</v>
      </c>
      <c r="E419" s="116">
        <v>550</v>
      </c>
      <c r="F419" s="114">
        <v>2600</v>
      </c>
      <c r="G419" s="114">
        <v>100</v>
      </c>
      <c r="H419" s="114">
        <v>6400</v>
      </c>
      <c r="I419" s="117">
        <v>1001</v>
      </c>
      <c r="J419" s="118">
        <v>131</v>
      </c>
      <c r="K419" s="118">
        <v>0</v>
      </c>
    </row>
    <row r="420" spans="1:11" x14ac:dyDescent="0.25">
      <c r="A420" s="114">
        <v>64022</v>
      </c>
      <c r="B420" s="114" t="s">
        <v>806</v>
      </c>
      <c r="C420" s="115" t="s">
        <v>807</v>
      </c>
      <c r="D420" s="114">
        <v>3</v>
      </c>
      <c r="E420" s="116">
        <v>550</v>
      </c>
      <c r="F420" s="114">
        <v>2600</v>
      </c>
      <c r="G420" s="114">
        <v>100</v>
      </c>
      <c r="H420" s="114">
        <v>6400</v>
      </c>
      <c r="I420" s="117">
        <v>11062</v>
      </c>
      <c r="J420" s="114">
        <v>131</v>
      </c>
      <c r="K420" s="118">
        <v>0</v>
      </c>
    </row>
    <row r="421" spans="1:11" x14ac:dyDescent="0.25">
      <c r="A421" s="114">
        <v>64023</v>
      </c>
      <c r="B421" s="114" t="s">
        <v>383</v>
      </c>
      <c r="C421" s="115" t="s">
        <v>384</v>
      </c>
      <c r="D421" s="114">
        <v>3</v>
      </c>
      <c r="E421" s="116">
        <v>550</v>
      </c>
      <c r="F421" s="114">
        <v>2600</v>
      </c>
      <c r="G421" s="114">
        <v>422</v>
      </c>
      <c r="H421" s="114">
        <v>6400</v>
      </c>
      <c r="I421" s="117">
        <v>418001</v>
      </c>
      <c r="J421" s="114">
        <v>131</v>
      </c>
      <c r="K421" s="118">
        <v>0</v>
      </c>
    </row>
    <row r="422" spans="1:11" x14ac:dyDescent="0.25">
      <c r="A422" s="114">
        <v>64024</v>
      </c>
      <c r="B422" s="114" t="s">
        <v>382</v>
      </c>
      <c r="C422" s="115" t="s">
        <v>915</v>
      </c>
      <c r="D422" s="114">
        <v>3</v>
      </c>
      <c r="E422" s="116">
        <v>550</v>
      </c>
      <c r="F422" s="114">
        <v>2600</v>
      </c>
      <c r="G422" s="114">
        <v>100</v>
      </c>
      <c r="H422" s="114">
        <v>6400</v>
      </c>
      <c r="I422" s="117">
        <v>1686</v>
      </c>
      <c r="J422" s="114">
        <v>131</v>
      </c>
      <c r="K422" s="118">
        <v>0</v>
      </c>
    </row>
    <row r="423" spans="1:11" x14ac:dyDescent="0.25">
      <c r="A423" s="114">
        <v>64025</v>
      </c>
      <c r="B423" s="114" t="s">
        <v>806</v>
      </c>
      <c r="C423" s="115" t="s">
        <v>807</v>
      </c>
      <c r="D423" s="114">
        <v>3</v>
      </c>
      <c r="E423" s="116">
        <v>550</v>
      </c>
      <c r="F423" s="114">
        <v>2600</v>
      </c>
      <c r="G423" s="114">
        <v>425</v>
      </c>
      <c r="H423" s="114">
        <v>6400</v>
      </c>
      <c r="I423" s="117">
        <v>418096</v>
      </c>
      <c r="J423" s="114">
        <v>131</v>
      </c>
      <c r="K423" s="118">
        <v>0</v>
      </c>
    </row>
    <row r="424" spans="1:11" x14ac:dyDescent="0.25">
      <c r="A424" s="114">
        <v>64026</v>
      </c>
      <c r="B424" s="114" t="s">
        <v>806</v>
      </c>
      <c r="C424" s="115" t="s">
        <v>807</v>
      </c>
      <c r="D424" s="114">
        <v>3</v>
      </c>
      <c r="E424" s="116">
        <v>550</v>
      </c>
      <c r="F424" s="114">
        <v>2600</v>
      </c>
      <c r="G424" s="114">
        <v>422</v>
      </c>
      <c r="H424" s="114">
        <v>6400</v>
      </c>
      <c r="I424" s="117">
        <v>418014</v>
      </c>
      <c r="J424" s="118">
        <v>131</v>
      </c>
      <c r="K424" s="118">
        <v>0</v>
      </c>
    </row>
    <row r="425" spans="1:11" x14ac:dyDescent="0.25">
      <c r="A425" s="114">
        <v>64027</v>
      </c>
      <c r="B425" s="114" t="s">
        <v>1125</v>
      </c>
      <c r="C425" s="115" t="s">
        <v>1126</v>
      </c>
      <c r="D425" s="114">
        <v>3</v>
      </c>
      <c r="E425" s="116">
        <v>550</v>
      </c>
      <c r="F425" s="114">
        <v>2600</v>
      </c>
      <c r="G425" s="114">
        <v>100</v>
      </c>
      <c r="H425" s="114">
        <v>6400</v>
      </c>
      <c r="I425" s="117">
        <v>1686</v>
      </c>
      <c r="J425" s="118">
        <v>131</v>
      </c>
      <c r="K425" s="118">
        <v>0</v>
      </c>
    </row>
    <row r="426" spans="1:11" x14ac:dyDescent="0.25">
      <c r="A426" s="114">
        <v>64029</v>
      </c>
      <c r="B426" s="114" t="s">
        <v>385</v>
      </c>
      <c r="C426" s="115" t="s">
        <v>345</v>
      </c>
      <c r="D426" s="114">
        <v>1</v>
      </c>
      <c r="E426" s="116">
        <v>50</v>
      </c>
      <c r="F426" s="114">
        <v>1703</v>
      </c>
      <c r="G426" s="114">
        <v>100</v>
      </c>
      <c r="H426" s="114">
        <v>6400</v>
      </c>
      <c r="I426" s="117">
        <v>1001</v>
      </c>
      <c r="J426" s="114">
        <v>131</v>
      </c>
      <c r="K426" s="118">
        <v>0</v>
      </c>
    </row>
    <row r="427" spans="1:11" x14ac:dyDescent="0.25">
      <c r="A427" s="114">
        <v>64030</v>
      </c>
      <c r="B427" s="114" t="s">
        <v>349</v>
      </c>
      <c r="C427" s="115" t="s">
        <v>899</v>
      </c>
      <c r="D427" s="114">
        <v>57</v>
      </c>
      <c r="E427" s="116">
        <v>540</v>
      </c>
      <c r="F427" s="114">
        <v>2200</v>
      </c>
      <c r="G427" s="114">
        <v>422</v>
      </c>
      <c r="H427" s="114">
        <v>6400</v>
      </c>
      <c r="I427" s="117">
        <v>418014</v>
      </c>
      <c r="J427" s="114">
        <v>161</v>
      </c>
      <c r="K427" s="118">
        <v>0</v>
      </c>
    </row>
    <row r="428" spans="1:11" x14ac:dyDescent="0.25">
      <c r="A428" s="114">
        <v>64031</v>
      </c>
      <c r="B428" s="114" t="s">
        <v>346</v>
      </c>
      <c r="C428" s="115" t="s">
        <v>347</v>
      </c>
      <c r="D428" s="114">
        <v>1</v>
      </c>
      <c r="E428" s="116">
        <v>550</v>
      </c>
      <c r="F428" s="114">
        <v>1703</v>
      </c>
      <c r="G428" s="114">
        <v>100</v>
      </c>
      <c r="H428" s="114">
        <v>6400</v>
      </c>
      <c r="I428" s="117">
        <v>514</v>
      </c>
      <c r="J428" s="114">
        <v>131</v>
      </c>
      <c r="K428" s="118">
        <v>0</v>
      </c>
    </row>
    <row r="429" spans="1:11" x14ac:dyDescent="0.25">
      <c r="A429" s="114">
        <v>64032</v>
      </c>
      <c r="B429" s="114" t="s">
        <v>390</v>
      </c>
      <c r="C429" s="115" t="s">
        <v>391</v>
      </c>
      <c r="D429" s="114">
        <v>1</v>
      </c>
      <c r="E429" s="116">
        <v>550</v>
      </c>
      <c r="F429" s="114">
        <v>1703</v>
      </c>
      <c r="G429" s="114">
        <v>422</v>
      </c>
      <c r="H429" s="114">
        <v>6400</v>
      </c>
      <c r="I429" s="117">
        <v>419033</v>
      </c>
      <c r="J429" s="114">
        <v>131</v>
      </c>
      <c r="K429" s="118">
        <v>0</v>
      </c>
    </row>
    <row r="430" spans="1:11" x14ac:dyDescent="0.25">
      <c r="A430" s="114">
        <v>64036</v>
      </c>
      <c r="B430" s="114" t="s">
        <v>419</v>
      </c>
      <c r="C430" s="115" t="s">
        <v>880</v>
      </c>
      <c r="D430" s="114">
        <v>57</v>
      </c>
      <c r="E430" s="116">
        <v>540</v>
      </c>
      <c r="F430" s="114">
        <v>2200</v>
      </c>
      <c r="G430" s="114">
        <v>422</v>
      </c>
      <c r="H430" s="114">
        <v>6400</v>
      </c>
      <c r="I430" s="117">
        <v>418017</v>
      </c>
      <c r="J430" s="114">
        <v>161</v>
      </c>
      <c r="K430" s="118">
        <v>0</v>
      </c>
    </row>
    <row r="431" spans="1:11" x14ac:dyDescent="0.25">
      <c r="A431" s="114">
        <v>64050</v>
      </c>
      <c r="B431" s="114" t="s">
        <v>388</v>
      </c>
      <c r="C431" s="115" t="s">
        <v>389</v>
      </c>
      <c r="D431" s="114">
        <v>1</v>
      </c>
      <c r="E431" s="116">
        <v>550</v>
      </c>
      <c r="F431" s="114">
        <v>1703</v>
      </c>
      <c r="G431" s="114">
        <v>100</v>
      </c>
      <c r="H431" s="114">
        <v>6400</v>
      </c>
      <c r="I431" s="117">
        <v>1126</v>
      </c>
      <c r="J431" s="114">
        <v>131</v>
      </c>
      <c r="K431" s="118">
        <v>0</v>
      </c>
    </row>
    <row r="432" spans="1:11" x14ac:dyDescent="0.25">
      <c r="A432" s="114">
        <v>64051</v>
      </c>
      <c r="B432" s="114" t="s">
        <v>390</v>
      </c>
      <c r="C432" s="115" t="s">
        <v>391</v>
      </c>
      <c r="D432" s="114">
        <v>1</v>
      </c>
      <c r="E432" s="116">
        <v>550</v>
      </c>
      <c r="F432" s="114">
        <v>1703</v>
      </c>
      <c r="G432" s="114">
        <v>100</v>
      </c>
      <c r="H432" s="114">
        <v>6400</v>
      </c>
      <c r="I432" s="117">
        <v>1868</v>
      </c>
      <c r="J432" s="114">
        <v>131</v>
      </c>
      <c r="K432" s="118">
        <v>0</v>
      </c>
    </row>
    <row r="433" spans="1:11" x14ac:dyDescent="0.25">
      <c r="A433" s="114">
        <v>64052</v>
      </c>
      <c r="B433" s="114" t="s">
        <v>390</v>
      </c>
      <c r="C433" s="115" t="s">
        <v>391</v>
      </c>
      <c r="D433" s="114">
        <v>1</v>
      </c>
      <c r="E433" s="116">
        <v>550</v>
      </c>
      <c r="F433" s="114">
        <v>1703</v>
      </c>
      <c r="G433" s="114">
        <v>100</v>
      </c>
      <c r="H433" s="114">
        <v>6400</v>
      </c>
      <c r="I433" s="117">
        <v>1001</v>
      </c>
      <c r="J433" s="118">
        <v>131</v>
      </c>
      <c r="K433" s="118">
        <v>0</v>
      </c>
    </row>
    <row r="434" spans="1:11" x14ac:dyDescent="0.25">
      <c r="A434" s="114">
        <v>64053</v>
      </c>
      <c r="B434" s="114" t="s">
        <v>390</v>
      </c>
      <c r="C434" s="115" t="s">
        <v>391</v>
      </c>
      <c r="D434" s="114">
        <v>1</v>
      </c>
      <c r="E434" s="116">
        <v>550</v>
      </c>
      <c r="F434" s="114">
        <v>1703</v>
      </c>
      <c r="G434" s="114">
        <v>100</v>
      </c>
      <c r="H434" s="114">
        <v>6400</v>
      </c>
      <c r="I434" s="117">
        <v>420001</v>
      </c>
      <c r="J434" s="118">
        <v>131</v>
      </c>
      <c r="K434" s="118">
        <v>0</v>
      </c>
    </row>
    <row r="435" spans="1:11" x14ac:dyDescent="0.25">
      <c r="A435" s="114">
        <v>64081</v>
      </c>
      <c r="B435" s="114" t="s">
        <v>392</v>
      </c>
      <c r="C435" s="115" t="s">
        <v>916</v>
      </c>
      <c r="D435" s="114">
        <v>55</v>
      </c>
      <c r="E435" s="116">
        <v>530</v>
      </c>
      <c r="F435" s="114">
        <v>2050</v>
      </c>
      <c r="G435" s="114">
        <v>100</v>
      </c>
      <c r="H435" s="114">
        <v>6400</v>
      </c>
      <c r="I435" s="117">
        <v>1001</v>
      </c>
      <c r="J435" s="114">
        <v>181</v>
      </c>
      <c r="K435" s="118">
        <v>0</v>
      </c>
    </row>
    <row r="436" spans="1:11" x14ac:dyDescent="0.25">
      <c r="A436" s="114">
        <v>64082</v>
      </c>
      <c r="B436" s="114" t="s">
        <v>380</v>
      </c>
      <c r="C436" s="115" t="s">
        <v>381</v>
      </c>
      <c r="D436" s="114">
        <v>55</v>
      </c>
      <c r="E436" s="116">
        <v>530</v>
      </c>
      <c r="F436" s="114">
        <v>2050</v>
      </c>
      <c r="G436" s="114">
        <v>100</v>
      </c>
      <c r="H436" s="114">
        <v>6400</v>
      </c>
      <c r="I436" s="117">
        <v>1001</v>
      </c>
      <c r="J436" s="118">
        <v>181</v>
      </c>
      <c r="K436" s="118">
        <v>0</v>
      </c>
    </row>
    <row r="437" spans="1:11" x14ac:dyDescent="0.25">
      <c r="A437" s="114">
        <v>64083</v>
      </c>
      <c r="B437" s="114" t="s">
        <v>1127</v>
      </c>
      <c r="C437" s="115" t="s">
        <v>1128</v>
      </c>
      <c r="D437" s="114">
        <v>55</v>
      </c>
      <c r="E437" s="116">
        <v>530</v>
      </c>
      <c r="F437" s="114">
        <v>2050</v>
      </c>
      <c r="G437" s="114">
        <v>100</v>
      </c>
      <c r="H437" s="114">
        <v>6400</v>
      </c>
      <c r="I437" s="117">
        <v>1001</v>
      </c>
      <c r="J437" s="118">
        <v>181</v>
      </c>
      <c r="K437" s="118">
        <v>0</v>
      </c>
    </row>
    <row r="438" spans="1:11" x14ac:dyDescent="0.25">
      <c r="A438" s="114">
        <v>64084</v>
      </c>
      <c r="B438" s="114" t="s">
        <v>393</v>
      </c>
      <c r="C438" s="115" t="s">
        <v>917</v>
      </c>
      <c r="D438" s="114">
        <v>55</v>
      </c>
      <c r="E438" s="116">
        <v>530</v>
      </c>
      <c r="F438" s="114">
        <v>2050</v>
      </c>
      <c r="G438" s="114">
        <v>100</v>
      </c>
      <c r="H438" s="114">
        <v>6400</v>
      </c>
      <c r="I438" s="117">
        <v>1001</v>
      </c>
      <c r="J438" s="114">
        <v>181</v>
      </c>
      <c r="K438" s="118">
        <v>0</v>
      </c>
    </row>
    <row r="439" spans="1:11" x14ac:dyDescent="0.25">
      <c r="A439" s="114">
        <v>64089</v>
      </c>
      <c r="B439" s="114" t="s">
        <v>385</v>
      </c>
      <c r="C439" s="115" t="s">
        <v>345</v>
      </c>
      <c r="D439" s="114">
        <v>1</v>
      </c>
      <c r="E439" s="116">
        <v>550</v>
      </c>
      <c r="F439" s="114">
        <v>1703</v>
      </c>
      <c r="G439" s="114">
        <v>100</v>
      </c>
      <c r="H439" s="114">
        <v>6400</v>
      </c>
      <c r="I439" s="117">
        <v>1735</v>
      </c>
      <c r="J439" s="114">
        <v>131</v>
      </c>
      <c r="K439" s="118">
        <v>0</v>
      </c>
    </row>
    <row r="440" spans="1:11" x14ac:dyDescent="0.25">
      <c r="A440" s="114">
        <v>64395</v>
      </c>
      <c r="B440" s="114" t="s">
        <v>394</v>
      </c>
      <c r="C440" s="115" t="s">
        <v>395</v>
      </c>
      <c r="D440" s="114">
        <v>55</v>
      </c>
      <c r="E440" s="116">
        <v>530</v>
      </c>
      <c r="F440" s="114">
        <v>2050</v>
      </c>
      <c r="G440" s="114">
        <v>100</v>
      </c>
      <c r="H440" s="114">
        <v>6400</v>
      </c>
      <c r="I440" s="117">
        <v>1484</v>
      </c>
      <c r="J440" s="114">
        <v>181</v>
      </c>
      <c r="K440" s="118">
        <v>0</v>
      </c>
    </row>
    <row r="441" spans="1:11" x14ac:dyDescent="0.25">
      <c r="A441" s="114">
        <v>64396</v>
      </c>
      <c r="B441" s="114" t="s">
        <v>396</v>
      </c>
      <c r="C441" s="115" t="s">
        <v>397</v>
      </c>
      <c r="D441" s="114">
        <v>55</v>
      </c>
      <c r="E441" s="116">
        <v>530</v>
      </c>
      <c r="F441" s="114">
        <v>2050</v>
      </c>
      <c r="G441" s="114">
        <v>100</v>
      </c>
      <c r="H441" s="114">
        <v>6400</v>
      </c>
      <c r="I441" s="117">
        <v>1484</v>
      </c>
      <c r="J441" s="114">
        <v>181</v>
      </c>
      <c r="K441" s="118">
        <v>0</v>
      </c>
    </row>
    <row r="442" spans="1:11" x14ac:dyDescent="0.25">
      <c r="A442" s="114">
        <v>65010</v>
      </c>
      <c r="B442" s="114" t="s">
        <v>398</v>
      </c>
      <c r="C442" s="115" t="s">
        <v>918</v>
      </c>
      <c r="D442" s="114">
        <v>55</v>
      </c>
      <c r="E442" s="116">
        <v>550</v>
      </c>
      <c r="F442" s="114">
        <v>2600</v>
      </c>
      <c r="G442" s="114">
        <v>100</v>
      </c>
      <c r="H442" s="114">
        <v>6500</v>
      </c>
      <c r="I442" s="117">
        <v>1001</v>
      </c>
      <c r="J442" s="114">
        <v>131</v>
      </c>
      <c r="K442" s="118">
        <v>0</v>
      </c>
    </row>
    <row r="443" spans="1:11" x14ac:dyDescent="0.25">
      <c r="A443" s="114">
        <v>65081</v>
      </c>
      <c r="B443" s="114" t="s">
        <v>399</v>
      </c>
      <c r="C443" s="115" t="s">
        <v>919</v>
      </c>
      <c r="D443" s="114">
        <v>55</v>
      </c>
      <c r="E443" s="116">
        <v>110</v>
      </c>
      <c r="F443" s="114">
        <v>2050</v>
      </c>
      <c r="G443" s="114">
        <v>100</v>
      </c>
      <c r="H443" s="114">
        <v>6500</v>
      </c>
      <c r="I443" s="117">
        <v>1623</v>
      </c>
      <c r="J443" s="118">
        <v>181</v>
      </c>
      <c r="K443" s="118">
        <v>0</v>
      </c>
    </row>
    <row r="444" spans="1:11" x14ac:dyDescent="0.25">
      <c r="A444" s="114">
        <v>65082</v>
      </c>
      <c r="B444" s="114" t="s">
        <v>400</v>
      </c>
      <c r="C444" s="115" t="s">
        <v>401</v>
      </c>
      <c r="D444" s="114">
        <v>26</v>
      </c>
      <c r="E444" s="116">
        <v>110</v>
      </c>
      <c r="F444" s="114">
        <v>2050</v>
      </c>
      <c r="G444" s="114">
        <v>100</v>
      </c>
      <c r="H444" s="114">
        <v>6500</v>
      </c>
      <c r="I444" s="117">
        <v>1623</v>
      </c>
      <c r="J444" s="118">
        <v>181</v>
      </c>
      <c r="K444" s="118">
        <v>0</v>
      </c>
    </row>
    <row r="445" spans="1:11" x14ac:dyDescent="0.25">
      <c r="A445" s="114">
        <v>65083</v>
      </c>
      <c r="B445" s="114" t="s">
        <v>402</v>
      </c>
      <c r="C445" s="115" t="s">
        <v>403</v>
      </c>
      <c r="D445" s="114">
        <v>26</v>
      </c>
      <c r="E445" s="116">
        <v>110</v>
      </c>
      <c r="F445" s="114">
        <v>2050</v>
      </c>
      <c r="G445" s="114">
        <v>100</v>
      </c>
      <c r="H445" s="114">
        <v>6500</v>
      </c>
      <c r="I445" s="117">
        <v>1001</v>
      </c>
      <c r="J445" s="118">
        <v>181</v>
      </c>
      <c r="K445" s="118">
        <v>0</v>
      </c>
    </row>
    <row r="446" spans="1:11" x14ac:dyDescent="0.25">
      <c r="A446" s="114">
        <v>65084</v>
      </c>
      <c r="B446" s="114" t="s">
        <v>404</v>
      </c>
      <c r="C446" s="115" t="s">
        <v>405</v>
      </c>
      <c r="D446" s="114">
        <v>55</v>
      </c>
      <c r="E446" s="116">
        <v>530</v>
      </c>
      <c r="F446" s="114">
        <v>2050</v>
      </c>
      <c r="G446" s="114">
        <v>100</v>
      </c>
      <c r="H446" s="114">
        <v>6500</v>
      </c>
      <c r="I446" s="117">
        <v>1001</v>
      </c>
      <c r="J446" s="118">
        <v>181</v>
      </c>
      <c r="K446" s="118">
        <v>0</v>
      </c>
    </row>
    <row r="447" spans="1:11" x14ac:dyDescent="0.25">
      <c r="A447" s="114">
        <v>65085</v>
      </c>
      <c r="B447" s="114" t="s">
        <v>406</v>
      </c>
      <c r="C447" s="115" t="s">
        <v>407</v>
      </c>
      <c r="D447" s="114">
        <v>55</v>
      </c>
      <c r="E447" s="116">
        <v>530</v>
      </c>
      <c r="F447" s="114">
        <v>2050</v>
      </c>
      <c r="G447" s="114">
        <v>100</v>
      </c>
      <c r="H447" s="114">
        <v>6500</v>
      </c>
      <c r="I447" s="117">
        <v>1001</v>
      </c>
      <c r="J447" s="114">
        <v>181</v>
      </c>
      <c r="K447" s="118">
        <v>0</v>
      </c>
    </row>
    <row r="448" spans="1:11" x14ac:dyDescent="0.25">
      <c r="A448" s="114">
        <v>65086</v>
      </c>
      <c r="B448" s="114" t="s">
        <v>402</v>
      </c>
      <c r="C448" s="115" t="s">
        <v>403</v>
      </c>
      <c r="D448" s="114">
        <v>26</v>
      </c>
      <c r="E448" s="116">
        <v>530</v>
      </c>
      <c r="F448" s="114">
        <v>2050</v>
      </c>
      <c r="G448" s="114">
        <v>100</v>
      </c>
      <c r="H448" s="114">
        <v>6500</v>
      </c>
      <c r="I448" s="117">
        <v>1751</v>
      </c>
      <c r="J448" s="114">
        <v>181</v>
      </c>
      <c r="K448" s="118">
        <v>0</v>
      </c>
    </row>
    <row r="449" spans="1:11" x14ac:dyDescent="0.25">
      <c r="A449" s="114">
        <v>65087</v>
      </c>
      <c r="B449" s="114" t="s">
        <v>406</v>
      </c>
      <c r="C449" s="115" t="s">
        <v>1129</v>
      </c>
      <c r="D449" s="114">
        <v>55</v>
      </c>
      <c r="E449" s="116">
        <v>530</v>
      </c>
      <c r="F449" s="114">
        <v>2050</v>
      </c>
      <c r="G449" s="114">
        <v>100</v>
      </c>
      <c r="H449" s="114">
        <v>6500</v>
      </c>
      <c r="I449" s="117">
        <v>1910</v>
      </c>
      <c r="J449" s="118">
        <v>181</v>
      </c>
      <c r="K449" s="118">
        <v>0</v>
      </c>
    </row>
    <row r="450" spans="1:11" x14ac:dyDescent="0.25">
      <c r="A450" s="114">
        <v>65088</v>
      </c>
      <c r="B450" s="114" t="s">
        <v>402</v>
      </c>
      <c r="C450" s="115" t="s">
        <v>1130</v>
      </c>
      <c r="D450" s="114">
        <v>26</v>
      </c>
      <c r="E450" s="116">
        <v>110</v>
      </c>
      <c r="F450" s="114">
        <v>2050</v>
      </c>
      <c r="G450" s="114">
        <v>441</v>
      </c>
      <c r="H450" s="114">
        <v>6500</v>
      </c>
      <c r="I450" s="117">
        <v>449001</v>
      </c>
      <c r="J450" s="114">
        <v>181</v>
      </c>
      <c r="K450" s="118">
        <v>0</v>
      </c>
    </row>
    <row r="451" spans="1:11" x14ac:dyDescent="0.25">
      <c r="A451" s="114">
        <v>65089</v>
      </c>
      <c r="B451" s="114" t="s">
        <v>402</v>
      </c>
      <c r="C451" s="115" t="s">
        <v>1130</v>
      </c>
      <c r="D451" s="114">
        <v>26</v>
      </c>
      <c r="E451" s="116">
        <v>550</v>
      </c>
      <c r="F451" s="114">
        <v>2002</v>
      </c>
      <c r="G451" s="114">
        <v>443</v>
      </c>
      <c r="H451" s="114">
        <v>6500</v>
      </c>
      <c r="I451" s="117">
        <v>449011</v>
      </c>
      <c r="J451" s="118">
        <v>181</v>
      </c>
      <c r="K451" s="118">
        <v>0</v>
      </c>
    </row>
    <row r="452" spans="1:11" x14ac:dyDescent="0.25">
      <c r="A452" s="114">
        <v>65091</v>
      </c>
      <c r="B452" s="114" t="s">
        <v>402</v>
      </c>
      <c r="C452" s="115" t="s">
        <v>403</v>
      </c>
      <c r="D452" s="114">
        <v>26</v>
      </c>
      <c r="E452" s="116">
        <v>110</v>
      </c>
      <c r="F452" s="114">
        <v>2050</v>
      </c>
      <c r="G452" s="114">
        <v>100</v>
      </c>
      <c r="H452" s="114">
        <v>6500</v>
      </c>
      <c r="I452" s="117">
        <v>1623</v>
      </c>
      <c r="J452" s="118">
        <v>181</v>
      </c>
      <c r="K452" s="118">
        <v>0</v>
      </c>
    </row>
    <row r="453" spans="1:11" x14ac:dyDescent="0.25">
      <c r="A453" s="114">
        <v>71001</v>
      </c>
      <c r="B453" s="114" t="s">
        <v>408</v>
      </c>
      <c r="C453" s="115" t="s">
        <v>409</v>
      </c>
      <c r="D453" s="114">
        <v>99</v>
      </c>
      <c r="E453" s="116">
        <v>510</v>
      </c>
      <c r="F453" s="114">
        <v>2001</v>
      </c>
      <c r="G453" s="114">
        <v>100</v>
      </c>
      <c r="H453" s="114">
        <v>7100</v>
      </c>
      <c r="I453" s="117">
        <v>1001</v>
      </c>
      <c r="J453" s="118">
        <v>171</v>
      </c>
      <c r="K453" s="118">
        <v>0</v>
      </c>
    </row>
    <row r="454" spans="1:11" x14ac:dyDescent="0.25">
      <c r="A454" s="114">
        <v>71002</v>
      </c>
      <c r="B454" s="114" t="s">
        <v>410</v>
      </c>
      <c r="C454" s="115" t="s">
        <v>411</v>
      </c>
      <c r="D454" s="114">
        <v>51</v>
      </c>
      <c r="E454" s="116">
        <v>520</v>
      </c>
      <c r="F454" s="114">
        <v>2002</v>
      </c>
      <c r="G454" s="114">
        <v>100</v>
      </c>
      <c r="H454" s="114">
        <v>7100</v>
      </c>
      <c r="I454" s="117">
        <v>1001</v>
      </c>
      <c r="J454" s="118">
        <v>111</v>
      </c>
      <c r="K454" s="118">
        <v>0</v>
      </c>
    </row>
    <row r="455" spans="1:11" x14ac:dyDescent="0.25">
      <c r="A455" s="114">
        <v>71003</v>
      </c>
      <c r="B455" s="114" t="s">
        <v>1131</v>
      </c>
      <c r="C455" s="115" t="s">
        <v>1132</v>
      </c>
      <c r="D455" s="114">
        <v>51</v>
      </c>
      <c r="E455" s="116">
        <v>520</v>
      </c>
      <c r="F455" s="114">
        <v>2002</v>
      </c>
      <c r="G455" s="114">
        <v>100</v>
      </c>
      <c r="H455" s="114">
        <v>7100</v>
      </c>
      <c r="I455" s="117">
        <v>1001</v>
      </c>
      <c r="J455" s="118">
        <v>111</v>
      </c>
      <c r="K455" s="118">
        <v>0</v>
      </c>
    </row>
    <row r="456" spans="1:11" x14ac:dyDescent="0.25">
      <c r="A456" s="114">
        <v>71032</v>
      </c>
      <c r="B456" s="114" t="s">
        <v>412</v>
      </c>
      <c r="C456" s="115" t="s">
        <v>920</v>
      </c>
      <c r="D456" s="114">
        <v>57</v>
      </c>
      <c r="E456" s="116">
        <v>540</v>
      </c>
      <c r="F456" s="114">
        <v>2200</v>
      </c>
      <c r="G456" s="114">
        <v>100</v>
      </c>
      <c r="H456" s="114">
        <v>7100</v>
      </c>
      <c r="I456" s="117">
        <v>1001</v>
      </c>
      <c r="J456" s="114">
        <v>161</v>
      </c>
      <c r="K456" s="118">
        <v>0</v>
      </c>
    </row>
    <row r="457" spans="1:11" x14ac:dyDescent="0.25">
      <c r="A457" s="114">
        <v>71100</v>
      </c>
      <c r="B457" s="114" t="s">
        <v>413</v>
      </c>
      <c r="C457" s="115" t="s">
        <v>414</v>
      </c>
      <c r="D457" s="114">
        <v>57</v>
      </c>
      <c r="E457" s="116">
        <v>540</v>
      </c>
      <c r="F457" s="114">
        <v>2200</v>
      </c>
      <c r="G457" s="114">
        <v>100</v>
      </c>
      <c r="H457" s="114">
        <v>7100</v>
      </c>
      <c r="I457" s="117">
        <v>1001</v>
      </c>
      <c r="J457" s="114">
        <v>161</v>
      </c>
      <c r="K457" s="118">
        <v>0</v>
      </c>
    </row>
    <row r="458" spans="1:11" x14ac:dyDescent="0.25">
      <c r="A458" s="114">
        <v>72000</v>
      </c>
      <c r="B458" s="114" t="s">
        <v>415</v>
      </c>
      <c r="C458" s="115" t="s">
        <v>416</v>
      </c>
      <c r="D458" s="114">
        <v>50</v>
      </c>
      <c r="E458" s="116">
        <v>520</v>
      </c>
      <c r="F458" s="114">
        <v>2002</v>
      </c>
      <c r="G458" s="114">
        <v>100</v>
      </c>
      <c r="H458" s="114">
        <v>7200</v>
      </c>
      <c r="I458" s="117">
        <v>1001</v>
      </c>
      <c r="J458" s="114">
        <v>111</v>
      </c>
      <c r="K458" s="118">
        <v>0</v>
      </c>
    </row>
    <row r="459" spans="1:11" x14ac:dyDescent="0.25">
      <c r="A459" s="114">
        <v>72002</v>
      </c>
      <c r="B459" s="114" t="s">
        <v>417</v>
      </c>
      <c r="C459" s="115" t="s">
        <v>418</v>
      </c>
      <c r="D459" s="114">
        <v>51</v>
      </c>
      <c r="E459" s="116">
        <v>520</v>
      </c>
      <c r="F459" s="114">
        <v>2002</v>
      </c>
      <c r="G459" s="114">
        <v>100</v>
      </c>
      <c r="H459" s="114">
        <v>7200</v>
      </c>
      <c r="I459" s="117">
        <v>1001</v>
      </c>
      <c r="J459" s="114">
        <v>111</v>
      </c>
      <c r="K459" s="118">
        <v>0</v>
      </c>
    </row>
    <row r="460" spans="1:11" x14ac:dyDescent="0.25">
      <c r="A460" s="114">
        <v>72030</v>
      </c>
      <c r="B460" s="114" t="s">
        <v>349</v>
      </c>
      <c r="C460" s="115" t="s">
        <v>899</v>
      </c>
      <c r="D460" s="114">
        <v>57</v>
      </c>
      <c r="E460" s="116">
        <v>540</v>
      </c>
      <c r="F460" s="114">
        <v>2200</v>
      </c>
      <c r="G460" s="114">
        <v>100</v>
      </c>
      <c r="H460" s="114">
        <v>7200</v>
      </c>
      <c r="I460" s="117">
        <v>1001</v>
      </c>
      <c r="J460" s="114">
        <v>161</v>
      </c>
      <c r="K460" s="118">
        <v>0</v>
      </c>
    </row>
    <row r="461" spans="1:11" x14ac:dyDescent="0.25">
      <c r="A461" s="114">
        <v>72032</v>
      </c>
      <c r="B461" s="114" t="s">
        <v>879</v>
      </c>
      <c r="C461" s="115" t="s">
        <v>900</v>
      </c>
      <c r="D461" s="114">
        <v>57</v>
      </c>
      <c r="E461" s="116">
        <v>540</v>
      </c>
      <c r="F461" s="114">
        <v>2200</v>
      </c>
      <c r="G461" s="114">
        <v>100</v>
      </c>
      <c r="H461" s="114">
        <v>7200</v>
      </c>
      <c r="I461" s="117">
        <v>1001</v>
      </c>
      <c r="J461" s="114">
        <v>161</v>
      </c>
      <c r="K461" s="118">
        <v>0</v>
      </c>
    </row>
    <row r="462" spans="1:11" x14ac:dyDescent="0.25">
      <c r="A462" s="114">
        <v>72037</v>
      </c>
      <c r="B462" s="114" t="s">
        <v>421</v>
      </c>
      <c r="C462" s="115" t="s">
        <v>921</v>
      </c>
      <c r="D462" s="114">
        <v>57</v>
      </c>
      <c r="E462" s="116">
        <v>540</v>
      </c>
      <c r="F462" s="114">
        <v>2200</v>
      </c>
      <c r="G462" s="114">
        <v>100</v>
      </c>
      <c r="H462" s="114">
        <v>7200</v>
      </c>
      <c r="I462" s="117">
        <v>1001</v>
      </c>
      <c r="J462" s="114">
        <v>161</v>
      </c>
      <c r="K462" s="118">
        <v>0</v>
      </c>
    </row>
    <row r="463" spans="1:11" x14ac:dyDescent="0.25">
      <c r="A463" s="114">
        <v>72045</v>
      </c>
      <c r="B463" s="114" t="s">
        <v>422</v>
      </c>
      <c r="C463" s="115" t="s">
        <v>423</v>
      </c>
      <c r="D463" s="114">
        <v>57</v>
      </c>
      <c r="E463" s="116">
        <v>540</v>
      </c>
      <c r="F463" s="114">
        <v>2200</v>
      </c>
      <c r="G463" s="114">
        <v>100</v>
      </c>
      <c r="H463" s="114">
        <v>7200</v>
      </c>
      <c r="I463" s="117">
        <v>1001</v>
      </c>
      <c r="J463" s="114">
        <v>161</v>
      </c>
      <c r="K463" s="118">
        <v>0</v>
      </c>
    </row>
    <row r="464" spans="1:11" x14ac:dyDescent="0.25">
      <c r="A464" s="114">
        <v>72046</v>
      </c>
      <c r="B464" s="114" t="s">
        <v>424</v>
      </c>
      <c r="C464" s="115" t="s">
        <v>922</v>
      </c>
      <c r="D464" s="114">
        <v>57</v>
      </c>
      <c r="E464" s="116">
        <v>540</v>
      </c>
      <c r="F464" s="114">
        <v>2200</v>
      </c>
      <c r="G464" s="114">
        <v>100</v>
      </c>
      <c r="H464" s="114">
        <v>7730</v>
      </c>
      <c r="I464" s="117">
        <v>1001</v>
      </c>
      <c r="J464" s="114">
        <v>161</v>
      </c>
      <c r="K464" s="118">
        <v>0</v>
      </c>
    </row>
    <row r="465" spans="1:11" x14ac:dyDescent="0.25">
      <c r="A465" s="114">
        <v>72050</v>
      </c>
      <c r="B465" s="114" t="s">
        <v>276</v>
      </c>
      <c r="C465" s="115" t="s">
        <v>871</v>
      </c>
      <c r="D465" s="114">
        <v>55</v>
      </c>
      <c r="E465" s="116">
        <v>530</v>
      </c>
      <c r="F465" s="114">
        <v>2050</v>
      </c>
      <c r="G465" s="114">
        <v>422</v>
      </c>
      <c r="H465" s="114">
        <v>7200</v>
      </c>
      <c r="I465" s="117">
        <v>418078</v>
      </c>
      <c r="J465" s="114">
        <v>181</v>
      </c>
      <c r="K465" s="118">
        <v>0</v>
      </c>
    </row>
    <row r="466" spans="1:11" x14ac:dyDescent="0.25">
      <c r="A466" s="114">
        <v>73001</v>
      </c>
      <c r="B466" s="114" t="s">
        <v>425</v>
      </c>
      <c r="C466" s="115" t="s">
        <v>923</v>
      </c>
      <c r="D466" s="114">
        <v>14</v>
      </c>
      <c r="E466" s="116">
        <v>55</v>
      </c>
      <c r="F466" s="114">
        <v>1701</v>
      </c>
      <c r="G466" s="114">
        <v>100</v>
      </c>
      <c r="H466" s="114">
        <v>7300</v>
      </c>
      <c r="I466" s="117">
        <v>1001</v>
      </c>
      <c r="J466" s="114">
        <v>111</v>
      </c>
      <c r="K466" s="118">
        <v>0</v>
      </c>
    </row>
    <row r="467" spans="1:11" x14ac:dyDescent="0.25">
      <c r="A467" s="114">
        <v>73002</v>
      </c>
      <c r="B467" s="114" t="s">
        <v>426</v>
      </c>
      <c r="C467" s="115" t="s">
        <v>427</v>
      </c>
      <c r="D467" s="114">
        <v>14</v>
      </c>
      <c r="E467" s="116">
        <v>55</v>
      </c>
      <c r="F467" s="114">
        <v>1701</v>
      </c>
      <c r="G467" s="114">
        <v>100</v>
      </c>
      <c r="H467" s="114">
        <v>7300</v>
      </c>
      <c r="I467" s="117">
        <v>1001</v>
      </c>
      <c r="J467" s="114">
        <v>111</v>
      </c>
      <c r="K467" s="118">
        <v>0</v>
      </c>
    </row>
    <row r="468" spans="1:11" x14ac:dyDescent="0.25">
      <c r="A468" s="114">
        <v>73003</v>
      </c>
      <c r="B468" s="114" t="s">
        <v>428</v>
      </c>
      <c r="C468" s="115" t="s">
        <v>429</v>
      </c>
      <c r="D468" s="114">
        <v>14</v>
      </c>
      <c r="E468" s="116">
        <v>55</v>
      </c>
      <c r="F468" s="114">
        <v>1701</v>
      </c>
      <c r="G468" s="114">
        <v>100</v>
      </c>
      <c r="H468" s="114">
        <v>7300</v>
      </c>
      <c r="I468" s="117">
        <v>1001</v>
      </c>
      <c r="J468" s="118">
        <v>111</v>
      </c>
      <c r="K468" s="118">
        <v>0</v>
      </c>
    </row>
    <row r="469" spans="1:11" x14ac:dyDescent="0.25">
      <c r="A469" s="114">
        <v>73005</v>
      </c>
      <c r="B469" s="114" t="s">
        <v>1133</v>
      </c>
      <c r="C469" s="115" t="s">
        <v>1134</v>
      </c>
      <c r="D469" s="114">
        <v>14</v>
      </c>
      <c r="E469" s="116">
        <v>55</v>
      </c>
      <c r="F469" s="114">
        <v>1701</v>
      </c>
      <c r="G469" s="114">
        <v>100</v>
      </c>
      <c r="H469" s="114">
        <v>7300</v>
      </c>
      <c r="I469" s="117">
        <v>1001</v>
      </c>
      <c r="J469" s="114">
        <v>111</v>
      </c>
      <c r="K469" s="118">
        <v>0</v>
      </c>
    </row>
    <row r="470" spans="1:11" x14ac:dyDescent="0.25">
      <c r="A470" s="114">
        <v>73006</v>
      </c>
      <c r="B470" s="114" t="s">
        <v>808</v>
      </c>
      <c r="C470" s="115" t="s">
        <v>809</v>
      </c>
      <c r="D470" s="114">
        <v>14</v>
      </c>
      <c r="E470" s="116">
        <v>55</v>
      </c>
      <c r="F470" s="114">
        <v>1701</v>
      </c>
      <c r="G470" s="114">
        <v>100</v>
      </c>
      <c r="H470" s="114">
        <v>7300</v>
      </c>
      <c r="I470" s="117">
        <v>1001</v>
      </c>
      <c r="J470" s="114">
        <v>111</v>
      </c>
      <c r="K470" s="118">
        <v>0</v>
      </c>
    </row>
    <row r="471" spans="1:11" x14ac:dyDescent="0.25">
      <c r="A471" s="114">
        <v>73010</v>
      </c>
      <c r="B471" s="114" t="s">
        <v>431</v>
      </c>
      <c r="C471" s="115" t="s">
        <v>924</v>
      </c>
      <c r="D471" s="114">
        <v>17</v>
      </c>
      <c r="E471" s="116">
        <v>55</v>
      </c>
      <c r="F471" s="114">
        <v>1703</v>
      </c>
      <c r="G471" s="114">
        <v>100</v>
      </c>
      <c r="H471" s="114">
        <v>7300</v>
      </c>
      <c r="I471" s="117">
        <v>1001</v>
      </c>
      <c r="J471" s="114">
        <v>111</v>
      </c>
      <c r="K471" s="118">
        <v>0</v>
      </c>
    </row>
    <row r="472" spans="1:11" x14ac:dyDescent="0.25">
      <c r="A472" s="114">
        <v>73012</v>
      </c>
      <c r="B472" s="114" t="s">
        <v>432</v>
      </c>
      <c r="C472" s="115" t="s">
        <v>925</v>
      </c>
      <c r="D472" s="114">
        <v>16</v>
      </c>
      <c r="E472" s="116">
        <v>55</v>
      </c>
      <c r="F472" s="114">
        <v>1704</v>
      </c>
      <c r="G472" s="114">
        <v>100</v>
      </c>
      <c r="H472" s="114">
        <v>7300</v>
      </c>
      <c r="I472" s="117">
        <v>1001</v>
      </c>
      <c r="J472" s="114">
        <v>111</v>
      </c>
      <c r="K472" s="118">
        <v>0</v>
      </c>
    </row>
    <row r="473" spans="1:11" x14ac:dyDescent="0.25">
      <c r="A473" s="114">
        <v>73013</v>
      </c>
      <c r="B473" s="114" t="s">
        <v>434</v>
      </c>
      <c r="C473" s="115" t="s">
        <v>926</v>
      </c>
      <c r="D473" s="114">
        <v>15</v>
      </c>
      <c r="E473" s="116">
        <v>55</v>
      </c>
      <c r="F473" s="114">
        <v>1702</v>
      </c>
      <c r="G473" s="114">
        <v>100</v>
      </c>
      <c r="H473" s="114">
        <v>7300</v>
      </c>
      <c r="I473" s="117">
        <v>1001</v>
      </c>
      <c r="J473" s="118">
        <v>111</v>
      </c>
      <c r="K473" s="118">
        <v>0</v>
      </c>
    </row>
    <row r="474" spans="1:11" x14ac:dyDescent="0.25">
      <c r="A474" s="114">
        <v>73014</v>
      </c>
      <c r="B474" s="114" t="s">
        <v>435</v>
      </c>
      <c r="C474" s="115" t="s">
        <v>927</v>
      </c>
      <c r="D474" s="114">
        <v>16</v>
      </c>
      <c r="E474" s="116">
        <v>55</v>
      </c>
      <c r="F474" s="114">
        <v>1704</v>
      </c>
      <c r="G474" s="114">
        <v>100</v>
      </c>
      <c r="H474" s="114">
        <v>7300</v>
      </c>
      <c r="I474" s="117">
        <v>1001</v>
      </c>
      <c r="J474" s="118">
        <v>111</v>
      </c>
      <c r="K474" s="118">
        <v>0</v>
      </c>
    </row>
    <row r="475" spans="1:11" x14ac:dyDescent="0.25">
      <c r="A475" s="114">
        <v>73015</v>
      </c>
      <c r="B475" s="114" t="s">
        <v>435</v>
      </c>
      <c r="C475" s="115" t="s">
        <v>927</v>
      </c>
      <c r="D475" s="114">
        <v>16</v>
      </c>
      <c r="E475" s="116">
        <v>55</v>
      </c>
      <c r="F475" s="114">
        <v>1704</v>
      </c>
      <c r="G475" s="114">
        <v>100</v>
      </c>
      <c r="H475" s="114">
        <v>7300</v>
      </c>
      <c r="I475" s="117">
        <v>410</v>
      </c>
      <c r="J475" s="118">
        <v>111</v>
      </c>
      <c r="K475" s="118">
        <v>0</v>
      </c>
    </row>
    <row r="476" spans="1:11" x14ac:dyDescent="0.25">
      <c r="A476" s="114">
        <v>73016</v>
      </c>
      <c r="B476" s="114" t="s">
        <v>437</v>
      </c>
      <c r="C476" s="115" t="s">
        <v>928</v>
      </c>
      <c r="D476" s="114">
        <v>15</v>
      </c>
      <c r="E476" s="116">
        <v>55</v>
      </c>
      <c r="F476" s="114">
        <v>1702</v>
      </c>
      <c r="G476" s="114">
        <v>100</v>
      </c>
      <c r="H476" s="114">
        <v>7300</v>
      </c>
      <c r="I476" s="117">
        <v>1001</v>
      </c>
      <c r="J476" s="118">
        <v>111</v>
      </c>
      <c r="K476" s="118">
        <v>0</v>
      </c>
    </row>
    <row r="477" spans="1:11" x14ac:dyDescent="0.25">
      <c r="A477" s="114">
        <v>73017</v>
      </c>
      <c r="B477" s="114" t="s">
        <v>431</v>
      </c>
      <c r="C477" s="115" t="s">
        <v>924</v>
      </c>
      <c r="D477" s="114">
        <v>17</v>
      </c>
      <c r="E477" s="116">
        <v>55</v>
      </c>
      <c r="F477" s="114">
        <v>1704</v>
      </c>
      <c r="G477" s="114">
        <v>100</v>
      </c>
      <c r="H477" s="114">
        <v>7300</v>
      </c>
      <c r="I477" s="117">
        <v>11133</v>
      </c>
      <c r="J477" s="118">
        <v>111</v>
      </c>
      <c r="K477" s="118">
        <v>0</v>
      </c>
    </row>
    <row r="478" spans="1:11" x14ac:dyDescent="0.25">
      <c r="A478" s="114">
        <v>73018</v>
      </c>
      <c r="B478" s="114" t="s">
        <v>432</v>
      </c>
      <c r="C478" s="115" t="s">
        <v>433</v>
      </c>
      <c r="D478" s="114">
        <v>16</v>
      </c>
      <c r="E478" s="116">
        <v>55</v>
      </c>
      <c r="F478" s="114">
        <v>1704</v>
      </c>
      <c r="G478" s="114">
        <v>100</v>
      </c>
      <c r="H478" s="114">
        <v>7300</v>
      </c>
      <c r="I478" s="117">
        <v>11133</v>
      </c>
      <c r="J478" s="114">
        <v>111</v>
      </c>
      <c r="K478" s="118">
        <v>0</v>
      </c>
    </row>
    <row r="479" spans="1:11" x14ac:dyDescent="0.25">
      <c r="A479" s="114">
        <v>73019</v>
      </c>
      <c r="B479" s="114" t="s">
        <v>435</v>
      </c>
      <c r="C479" s="155" t="s">
        <v>436</v>
      </c>
      <c r="D479" s="114">
        <v>16</v>
      </c>
      <c r="E479" s="156">
        <v>55</v>
      </c>
      <c r="F479" s="114">
        <v>1704</v>
      </c>
      <c r="G479" s="114">
        <v>100</v>
      </c>
      <c r="H479" s="114">
        <v>7300</v>
      </c>
      <c r="I479" s="117">
        <v>11133</v>
      </c>
      <c r="J479" s="114">
        <v>111</v>
      </c>
      <c r="K479" s="118">
        <v>0</v>
      </c>
    </row>
    <row r="480" spans="1:11" x14ac:dyDescent="0.25">
      <c r="A480" s="114">
        <v>73020</v>
      </c>
      <c r="B480" s="114" t="s">
        <v>438</v>
      </c>
      <c r="C480" s="115" t="s">
        <v>929</v>
      </c>
      <c r="D480" s="114">
        <v>15</v>
      </c>
      <c r="E480" s="116">
        <v>55</v>
      </c>
      <c r="F480" s="114">
        <v>1702</v>
      </c>
      <c r="G480" s="114">
        <v>100</v>
      </c>
      <c r="H480" s="114">
        <v>7300</v>
      </c>
      <c r="I480" s="117">
        <v>1200</v>
      </c>
      <c r="J480" s="114">
        <v>111</v>
      </c>
      <c r="K480" s="118">
        <v>0</v>
      </c>
    </row>
    <row r="481" spans="1:11" x14ac:dyDescent="0.25">
      <c r="A481" s="114">
        <v>73021</v>
      </c>
      <c r="B481" s="114" t="s">
        <v>930</v>
      </c>
      <c r="C481" s="115" t="s">
        <v>931</v>
      </c>
      <c r="D481" s="114">
        <v>15</v>
      </c>
      <c r="E481" s="116">
        <v>55</v>
      </c>
      <c r="F481" s="114">
        <v>1701</v>
      </c>
      <c r="G481" s="114">
        <v>443</v>
      </c>
      <c r="H481" s="114">
        <v>7300</v>
      </c>
      <c r="I481" s="117">
        <v>449011</v>
      </c>
      <c r="J481" s="118">
        <v>111</v>
      </c>
      <c r="K481" s="118">
        <v>0</v>
      </c>
    </row>
    <row r="482" spans="1:11" x14ac:dyDescent="0.25">
      <c r="A482" s="114">
        <v>73022</v>
      </c>
      <c r="B482" s="114" t="s">
        <v>930</v>
      </c>
      <c r="C482" s="115" t="s">
        <v>931</v>
      </c>
      <c r="D482" s="114">
        <v>15</v>
      </c>
      <c r="E482" s="116">
        <v>55</v>
      </c>
      <c r="F482" s="114">
        <v>1702</v>
      </c>
      <c r="G482" s="114">
        <v>100</v>
      </c>
      <c r="H482" s="114">
        <v>7300</v>
      </c>
      <c r="I482" s="117">
        <v>1001</v>
      </c>
      <c r="J482" s="118">
        <v>111</v>
      </c>
      <c r="K482" s="118">
        <v>0</v>
      </c>
    </row>
    <row r="483" spans="1:11" x14ac:dyDescent="0.25">
      <c r="A483" s="114">
        <v>73030</v>
      </c>
      <c r="B483" s="114" t="s">
        <v>439</v>
      </c>
      <c r="C483" s="115" t="s">
        <v>932</v>
      </c>
      <c r="D483" s="114">
        <v>30</v>
      </c>
      <c r="E483" s="116">
        <v>75</v>
      </c>
      <c r="F483" s="114">
        <v>1705</v>
      </c>
      <c r="G483" s="114">
        <v>100</v>
      </c>
      <c r="H483" s="114">
        <v>7300</v>
      </c>
      <c r="I483" s="117">
        <v>1001</v>
      </c>
      <c r="J483" s="118">
        <v>161</v>
      </c>
      <c r="K483" s="118">
        <v>0</v>
      </c>
    </row>
    <row r="484" spans="1:11" x14ac:dyDescent="0.25">
      <c r="A484" s="114">
        <v>73031</v>
      </c>
      <c r="B484" s="114" t="s">
        <v>419</v>
      </c>
      <c r="C484" s="115" t="s">
        <v>880</v>
      </c>
      <c r="D484" s="114">
        <v>30</v>
      </c>
      <c r="E484" s="116">
        <v>75</v>
      </c>
      <c r="F484" s="114">
        <v>1708</v>
      </c>
      <c r="G484" s="114">
        <v>100</v>
      </c>
      <c r="H484" s="114">
        <v>7300</v>
      </c>
      <c r="I484" s="117">
        <v>1200</v>
      </c>
      <c r="J484" s="118">
        <v>161</v>
      </c>
      <c r="K484" s="118">
        <v>0</v>
      </c>
    </row>
    <row r="485" spans="1:11" x14ac:dyDescent="0.25">
      <c r="A485" s="114">
        <v>73032</v>
      </c>
      <c r="B485" s="114" t="s">
        <v>419</v>
      </c>
      <c r="C485" s="115" t="s">
        <v>420</v>
      </c>
      <c r="D485" s="114">
        <v>30</v>
      </c>
      <c r="E485" s="116">
        <v>75</v>
      </c>
      <c r="F485" s="114">
        <v>1708</v>
      </c>
      <c r="G485" s="114">
        <v>100</v>
      </c>
      <c r="H485" s="114">
        <v>7300</v>
      </c>
      <c r="I485" s="117">
        <v>1200</v>
      </c>
      <c r="J485" s="118">
        <v>161</v>
      </c>
      <c r="K485" s="118">
        <v>0</v>
      </c>
    </row>
    <row r="486" spans="1:11" x14ac:dyDescent="0.25">
      <c r="A486" s="114">
        <v>73033</v>
      </c>
      <c r="B486" s="114" t="s">
        <v>440</v>
      </c>
      <c r="C486" s="115" t="s">
        <v>933</v>
      </c>
      <c r="D486" s="114">
        <v>30</v>
      </c>
      <c r="E486" s="116">
        <v>75</v>
      </c>
      <c r="F486" s="114">
        <v>1710</v>
      </c>
      <c r="G486" s="114">
        <v>100</v>
      </c>
      <c r="H486" s="114">
        <v>7300</v>
      </c>
      <c r="I486" s="117">
        <v>1001</v>
      </c>
      <c r="J486" s="118">
        <v>161</v>
      </c>
      <c r="K486" s="118">
        <v>0</v>
      </c>
    </row>
    <row r="487" spans="1:11" x14ac:dyDescent="0.25">
      <c r="A487" s="114">
        <v>73034</v>
      </c>
      <c r="B487" s="114" t="s">
        <v>440</v>
      </c>
      <c r="C487" s="115" t="s">
        <v>933</v>
      </c>
      <c r="D487" s="114">
        <v>30</v>
      </c>
      <c r="E487" s="116">
        <v>75</v>
      </c>
      <c r="F487" s="114">
        <v>1710</v>
      </c>
      <c r="G487" s="114">
        <v>100</v>
      </c>
      <c r="H487" s="114">
        <v>7300</v>
      </c>
      <c r="I487" s="117">
        <v>1682</v>
      </c>
      <c r="J487" s="118">
        <v>161</v>
      </c>
      <c r="K487" s="118">
        <v>0</v>
      </c>
    </row>
    <row r="488" spans="1:11" x14ac:dyDescent="0.25">
      <c r="A488" s="114">
        <v>73035</v>
      </c>
      <c r="B488" s="114" t="s">
        <v>441</v>
      </c>
      <c r="C488" s="115" t="s">
        <v>934</v>
      </c>
      <c r="D488" s="114">
        <v>30</v>
      </c>
      <c r="E488" s="116">
        <v>75</v>
      </c>
      <c r="F488" s="114">
        <v>1709</v>
      </c>
      <c r="G488" s="114">
        <v>100</v>
      </c>
      <c r="H488" s="114">
        <v>7300</v>
      </c>
      <c r="I488" s="117">
        <v>1001</v>
      </c>
      <c r="J488" s="114">
        <v>161</v>
      </c>
      <c r="K488" s="118">
        <v>0</v>
      </c>
    </row>
    <row r="489" spans="1:11" x14ac:dyDescent="0.25">
      <c r="A489" s="114">
        <v>73036</v>
      </c>
      <c r="B489" s="114" t="s">
        <v>430</v>
      </c>
      <c r="C489" s="115" t="s">
        <v>935</v>
      </c>
      <c r="D489" s="114">
        <v>30</v>
      </c>
      <c r="E489" s="116">
        <v>75</v>
      </c>
      <c r="F489" s="114">
        <v>1708</v>
      </c>
      <c r="G489" s="114">
        <v>100</v>
      </c>
      <c r="H489" s="114">
        <v>7300</v>
      </c>
      <c r="I489" s="117">
        <v>1001</v>
      </c>
      <c r="J489" s="114">
        <v>161</v>
      </c>
      <c r="K489" s="118">
        <v>0</v>
      </c>
    </row>
    <row r="490" spans="1:11" x14ac:dyDescent="0.25">
      <c r="A490" s="114">
        <v>73037</v>
      </c>
      <c r="B490" s="114" t="s">
        <v>442</v>
      </c>
      <c r="C490" s="115" t="s">
        <v>936</v>
      </c>
      <c r="D490" s="114">
        <v>30</v>
      </c>
      <c r="E490" s="116">
        <v>75</v>
      </c>
      <c r="F490" s="114">
        <v>1710</v>
      </c>
      <c r="G490" s="114">
        <v>100</v>
      </c>
      <c r="H490" s="114">
        <v>7300</v>
      </c>
      <c r="I490" s="117">
        <v>1001</v>
      </c>
      <c r="J490" s="114">
        <v>161</v>
      </c>
      <c r="K490" s="118">
        <v>0</v>
      </c>
    </row>
    <row r="491" spans="1:11" x14ac:dyDescent="0.25">
      <c r="A491" s="114">
        <v>73039</v>
      </c>
      <c r="B491" s="114" t="s">
        <v>443</v>
      </c>
      <c r="C491" s="115" t="s">
        <v>937</v>
      </c>
      <c r="D491" s="114">
        <v>30</v>
      </c>
      <c r="E491" s="116">
        <v>75</v>
      </c>
      <c r="F491" s="114">
        <v>1708</v>
      </c>
      <c r="G491" s="114">
        <v>100</v>
      </c>
      <c r="H491" s="114">
        <v>7300</v>
      </c>
      <c r="I491" s="117">
        <v>1001</v>
      </c>
      <c r="J491" s="118">
        <v>161</v>
      </c>
      <c r="K491" s="118">
        <v>0</v>
      </c>
    </row>
    <row r="492" spans="1:11" x14ac:dyDescent="0.25">
      <c r="A492" s="114">
        <v>73040</v>
      </c>
      <c r="B492" s="114" t="s">
        <v>430</v>
      </c>
      <c r="C492" s="115" t="s">
        <v>935</v>
      </c>
      <c r="D492" s="114">
        <v>30</v>
      </c>
      <c r="E492" s="116">
        <v>75</v>
      </c>
      <c r="F492" s="114">
        <v>1708</v>
      </c>
      <c r="G492" s="114">
        <v>100</v>
      </c>
      <c r="H492" s="114">
        <v>7300</v>
      </c>
      <c r="I492" s="117">
        <v>1682</v>
      </c>
      <c r="J492" s="114">
        <v>161</v>
      </c>
      <c r="K492" s="118">
        <v>0</v>
      </c>
    </row>
    <row r="493" spans="1:11" x14ac:dyDescent="0.25">
      <c r="A493" s="114">
        <v>73041</v>
      </c>
      <c r="B493" s="114" t="s">
        <v>444</v>
      </c>
      <c r="C493" s="115" t="s">
        <v>938</v>
      </c>
      <c r="D493" s="114">
        <v>30</v>
      </c>
      <c r="E493" s="116">
        <v>75</v>
      </c>
      <c r="F493" s="114">
        <v>1710</v>
      </c>
      <c r="G493" s="114">
        <v>100</v>
      </c>
      <c r="H493" s="114">
        <v>7300</v>
      </c>
      <c r="I493" s="117">
        <v>1001</v>
      </c>
      <c r="J493" s="114">
        <v>161</v>
      </c>
      <c r="K493" s="118">
        <v>0</v>
      </c>
    </row>
    <row r="494" spans="1:11" x14ac:dyDescent="0.25">
      <c r="A494" s="114">
        <v>73043</v>
      </c>
      <c r="B494" s="114" t="s">
        <v>445</v>
      </c>
      <c r="C494" s="115" t="s">
        <v>446</v>
      </c>
      <c r="D494" s="114">
        <v>30</v>
      </c>
      <c r="E494" s="116">
        <v>75</v>
      </c>
      <c r="F494" s="114">
        <v>1707</v>
      </c>
      <c r="G494" s="114">
        <v>100</v>
      </c>
      <c r="H494" s="114">
        <v>7300</v>
      </c>
      <c r="I494" s="117">
        <v>1001</v>
      </c>
      <c r="J494" s="114">
        <v>161</v>
      </c>
      <c r="K494" s="118">
        <v>0</v>
      </c>
    </row>
    <row r="495" spans="1:11" x14ac:dyDescent="0.25">
      <c r="A495" s="114">
        <v>73044</v>
      </c>
      <c r="B495" s="114" t="s">
        <v>447</v>
      </c>
      <c r="C495" s="115" t="s">
        <v>448</v>
      </c>
      <c r="D495" s="114">
        <v>30</v>
      </c>
      <c r="E495" s="116">
        <v>75</v>
      </c>
      <c r="F495" s="114">
        <v>1707</v>
      </c>
      <c r="G495" s="114">
        <v>100</v>
      </c>
      <c r="H495" s="114">
        <v>7300</v>
      </c>
      <c r="I495" s="117">
        <v>1001</v>
      </c>
      <c r="J495" s="114">
        <v>161</v>
      </c>
      <c r="K495" s="118">
        <v>0</v>
      </c>
    </row>
    <row r="496" spans="1:11" x14ac:dyDescent="0.25">
      <c r="A496" s="114">
        <v>73045</v>
      </c>
      <c r="B496" s="114" t="s">
        <v>449</v>
      </c>
      <c r="C496" s="115" t="s">
        <v>450</v>
      </c>
      <c r="D496" s="114">
        <v>30</v>
      </c>
      <c r="E496" s="116">
        <v>75</v>
      </c>
      <c r="F496" s="114">
        <v>1706</v>
      </c>
      <c r="G496" s="114">
        <v>100</v>
      </c>
      <c r="H496" s="114">
        <v>7300</v>
      </c>
      <c r="I496" s="117">
        <v>1001</v>
      </c>
      <c r="J496" s="114">
        <v>161</v>
      </c>
      <c r="K496" s="118">
        <v>0</v>
      </c>
    </row>
    <row r="497" spans="1:11" x14ac:dyDescent="0.25">
      <c r="A497" s="114">
        <v>73046</v>
      </c>
      <c r="B497" s="114" t="s">
        <v>444</v>
      </c>
      <c r="C497" s="115" t="s">
        <v>939</v>
      </c>
      <c r="D497" s="114">
        <v>30</v>
      </c>
      <c r="E497" s="116">
        <v>75</v>
      </c>
      <c r="F497" s="114">
        <v>1708</v>
      </c>
      <c r="G497" s="114">
        <v>100</v>
      </c>
      <c r="H497" s="114">
        <v>7300</v>
      </c>
      <c r="I497" s="117">
        <v>1001</v>
      </c>
      <c r="J497" s="114">
        <v>161</v>
      </c>
      <c r="K497" s="118">
        <v>0</v>
      </c>
    </row>
    <row r="498" spans="1:11" x14ac:dyDescent="0.25">
      <c r="A498" s="114">
        <v>73048</v>
      </c>
      <c r="B498" s="114" t="s">
        <v>430</v>
      </c>
      <c r="C498" s="115" t="s">
        <v>940</v>
      </c>
      <c r="D498" s="114">
        <v>30</v>
      </c>
      <c r="E498" s="116">
        <v>75</v>
      </c>
      <c r="F498" s="114">
        <v>1708</v>
      </c>
      <c r="G498" s="114">
        <v>100</v>
      </c>
      <c r="H498" s="114">
        <v>7300</v>
      </c>
      <c r="I498" s="117">
        <v>1200</v>
      </c>
      <c r="J498" s="114">
        <v>161</v>
      </c>
      <c r="K498" s="118">
        <v>0</v>
      </c>
    </row>
    <row r="499" spans="1:11" x14ac:dyDescent="0.25">
      <c r="A499" s="114">
        <v>73049</v>
      </c>
      <c r="B499" s="114" t="s">
        <v>444</v>
      </c>
      <c r="C499" s="115" t="s">
        <v>939</v>
      </c>
      <c r="D499" s="114">
        <v>30</v>
      </c>
      <c r="E499" s="116">
        <v>75</v>
      </c>
      <c r="F499" s="114">
        <v>1708</v>
      </c>
      <c r="G499" s="114">
        <v>100</v>
      </c>
      <c r="H499" s="114">
        <v>7300</v>
      </c>
      <c r="I499" s="117">
        <v>11133</v>
      </c>
      <c r="J499" s="114">
        <v>161</v>
      </c>
      <c r="K499" s="118">
        <v>0</v>
      </c>
    </row>
    <row r="500" spans="1:11" x14ac:dyDescent="0.25">
      <c r="A500" s="114">
        <v>73050</v>
      </c>
      <c r="B500" s="114" t="s">
        <v>440</v>
      </c>
      <c r="C500" s="115" t="s">
        <v>1135</v>
      </c>
      <c r="D500" s="114">
        <v>30</v>
      </c>
      <c r="E500" s="116">
        <v>75</v>
      </c>
      <c r="F500" s="114">
        <v>1710</v>
      </c>
      <c r="G500" s="114">
        <v>100</v>
      </c>
      <c r="H500" s="114">
        <v>7300</v>
      </c>
      <c r="I500" s="117">
        <v>1001</v>
      </c>
      <c r="J500" s="114">
        <v>161</v>
      </c>
      <c r="K500" s="118">
        <v>0</v>
      </c>
    </row>
    <row r="501" spans="1:11" x14ac:dyDescent="0.25">
      <c r="A501" s="114">
        <v>73051</v>
      </c>
      <c r="B501" s="114" t="s">
        <v>441</v>
      </c>
      <c r="C501" s="115" t="s">
        <v>1136</v>
      </c>
      <c r="D501" s="114">
        <v>30</v>
      </c>
      <c r="E501" s="116">
        <v>75</v>
      </c>
      <c r="F501" s="114">
        <v>1709</v>
      </c>
      <c r="G501" s="114">
        <v>100</v>
      </c>
      <c r="H501" s="114">
        <v>7300</v>
      </c>
      <c r="I501" s="117">
        <v>1001</v>
      </c>
      <c r="J501" s="114">
        <v>161</v>
      </c>
      <c r="K501" s="118">
        <v>0</v>
      </c>
    </row>
    <row r="502" spans="1:11" x14ac:dyDescent="0.25">
      <c r="A502" s="114">
        <v>73070</v>
      </c>
      <c r="B502" s="114" t="s">
        <v>444</v>
      </c>
      <c r="C502" s="115" t="s">
        <v>939</v>
      </c>
      <c r="D502" s="114">
        <v>30</v>
      </c>
      <c r="E502" s="116">
        <v>75</v>
      </c>
      <c r="F502" s="114">
        <v>1710</v>
      </c>
      <c r="G502" s="114">
        <v>100</v>
      </c>
      <c r="H502" s="114">
        <v>7300</v>
      </c>
      <c r="I502" s="117">
        <v>11187</v>
      </c>
      <c r="J502" s="114">
        <v>161</v>
      </c>
      <c r="K502" s="118">
        <v>0</v>
      </c>
    </row>
    <row r="503" spans="1:11" x14ac:dyDescent="0.25">
      <c r="A503" s="114">
        <v>73072</v>
      </c>
      <c r="B503" s="114" t="s">
        <v>441</v>
      </c>
      <c r="C503" s="115" t="s">
        <v>1136</v>
      </c>
      <c r="D503" s="114">
        <v>30</v>
      </c>
      <c r="E503" s="116">
        <v>75</v>
      </c>
      <c r="F503" s="114">
        <v>1709</v>
      </c>
      <c r="G503" s="114">
        <v>100</v>
      </c>
      <c r="H503" s="114">
        <v>7300</v>
      </c>
      <c r="I503" s="117">
        <v>11187</v>
      </c>
      <c r="J503" s="118">
        <v>161</v>
      </c>
      <c r="K503" s="118">
        <v>0</v>
      </c>
    </row>
    <row r="504" spans="1:11" x14ac:dyDescent="0.25">
      <c r="A504" s="114">
        <v>73073</v>
      </c>
      <c r="B504" s="114" t="s">
        <v>441</v>
      </c>
      <c r="C504" s="115" t="s">
        <v>1136</v>
      </c>
      <c r="D504" s="114">
        <v>30</v>
      </c>
      <c r="E504" s="116">
        <v>75</v>
      </c>
      <c r="F504" s="114">
        <v>1709</v>
      </c>
      <c r="G504" s="114">
        <v>443</v>
      </c>
      <c r="H504" s="114">
        <v>7300</v>
      </c>
      <c r="I504" s="117">
        <v>449013</v>
      </c>
      <c r="J504" s="114">
        <v>161</v>
      </c>
      <c r="K504" s="118">
        <v>0</v>
      </c>
    </row>
    <row r="505" spans="1:11" x14ac:dyDescent="0.25">
      <c r="A505" s="114">
        <v>73088</v>
      </c>
      <c r="B505" s="114" t="s">
        <v>425</v>
      </c>
      <c r="C505" s="115" t="s">
        <v>923</v>
      </c>
      <c r="D505" s="114">
        <v>14</v>
      </c>
      <c r="E505" s="116">
        <v>550</v>
      </c>
      <c r="F505" s="114">
        <v>1701</v>
      </c>
      <c r="G505" s="114">
        <v>100</v>
      </c>
      <c r="H505" s="114">
        <v>7300</v>
      </c>
      <c r="I505" s="117">
        <v>1735</v>
      </c>
      <c r="J505" s="114">
        <v>111</v>
      </c>
      <c r="K505" s="118">
        <v>0</v>
      </c>
    </row>
    <row r="506" spans="1:11" x14ac:dyDescent="0.25">
      <c r="A506" s="114">
        <v>73089</v>
      </c>
      <c r="B506" s="114" t="s">
        <v>431</v>
      </c>
      <c r="C506" s="115" t="s">
        <v>924</v>
      </c>
      <c r="D506" s="114">
        <v>17</v>
      </c>
      <c r="E506" s="116">
        <v>550</v>
      </c>
      <c r="F506" s="114">
        <v>1703</v>
      </c>
      <c r="G506" s="114">
        <v>100</v>
      </c>
      <c r="H506" s="114">
        <v>7300</v>
      </c>
      <c r="I506" s="117">
        <v>1735</v>
      </c>
      <c r="J506" s="114">
        <v>111</v>
      </c>
      <c r="K506" s="118">
        <v>0</v>
      </c>
    </row>
    <row r="507" spans="1:11" x14ac:dyDescent="0.25">
      <c r="A507" s="114">
        <v>73090</v>
      </c>
      <c r="B507" s="114" t="s">
        <v>439</v>
      </c>
      <c r="C507" s="115" t="s">
        <v>932</v>
      </c>
      <c r="D507" s="114">
        <v>30</v>
      </c>
      <c r="E507" s="116">
        <v>550</v>
      </c>
      <c r="F507" s="114">
        <v>1705</v>
      </c>
      <c r="G507" s="114">
        <v>100</v>
      </c>
      <c r="H507" s="114">
        <v>7300</v>
      </c>
      <c r="I507" s="117">
        <v>1735</v>
      </c>
      <c r="J507" s="114">
        <v>161</v>
      </c>
      <c r="K507" s="118">
        <v>0</v>
      </c>
    </row>
    <row r="508" spans="1:11" x14ac:dyDescent="0.25">
      <c r="A508" s="114">
        <v>74002</v>
      </c>
      <c r="B508" s="114" t="s">
        <v>451</v>
      </c>
      <c r="C508" s="115" t="s">
        <v>452</v>
      </c>
      <c r="D508" s="114">
        <v>51</v>
      </c>
      <c r="E508" s="116">
        <v>520</v>
      </c>
      <c r="F508" s="114">
        <v>2002</v>
      </c>
      <c r="G508" s="114">
        <v>100</v>
      </c>
      <c r="H508" s="114">
        <v>7400</v>
      </c>
      <c r="I508" s="117">
        <v>1001</v>
      </c>
      <c r="J508" s="114">
        <v>111</v>
      </c>
      <c r="K508" s="118">
        <v>0</v>
      </c>
    </row>
    <row r="509" spans="1:11" x14ac:dyDescent="0.25">
      <c r="A509" s="114">
        <v>74005</v>
      </c>
      <c r="B509" s="114" t="s">
        <v>941</v>
      </c>
      <c r="C509" s="115" t="s">
        <v>942</v>
      </c>
      <c r="D509" s="114">
        <v>53</v>
      </c>
      <c r="E509" s="116">
        <v>520</v>
      </c>
      <c r="F509" s="114">
        <v>2002</v>
      </c>
      <c r="G509" s="114">
        <v>100</v>
      </c>
      <c r="H509" s="114">
        <v>7400</v>
      </c>
      <c r="I509" s="117">
        <v>1001</v>
      </c>
      <c r="J509" s="114">
        <v>111</v>
      </c>
      <c r="K509" s="118">
        <v>0</v>
      </c>
    </row>
    <row r="510" spans="1:11" x14ac:dyDescent="0.25">
      <c r="A510" s="114">
        <v>74006</v>
      </c>
      <c r="B510" s="114" t="s">
        <v>453</v>
      </c>
      <c r="C510" s="115" t="s">
        <v>454</v>
      </c>
      <c r="D510" s="114">
        <v>55</v>
      </c>
      <c r="E510" s="116">
        <v>530</v>
      </c>
      <c r="F510" s="114">
        <v>2002</v>
      </c>
      <c r="G510" s="114">
        <v>100</v>
      </c>
      <c r="H510" s="114">
        <v>7400</v>
      </c>
      <c r="I510" s="117">
        <v>1001</v>
      </c>
      <c r="J510" s="114">
        <v>181</v>
      </c>
      <c r="K510" s="118">
        <v>0</v>
      </c>
    </row>
    <row r="511" spans="1:11" x14ac:dyDescent="0.25">
      <c r="A511" s="114">
        <v>74007</v>
      </c>
      <c r="B511" s="114" t="s">
        <v>455</v>
      </c>
      <c r="C511" s="115" t="s">
        <v>943</v>
      </c>
      <c r="D511" s="114">
        <v>55</v>
      </c>
      <c r="E511" s="116">
        <v>530</v>
      </c>
      <c r="F511" s="114">
        <v>2002</v>
      </c>
      <c r="G511" s="114">
        <v>100</v>
      </c>
      <c r="H511" s="114">
        <v>7400</v>
      </c>
      <c r="I511" s="117">
        <v>1001</v>
      </c>
      <c r="J511" s="118">
        <v>181</v>
      </c>
      <c r="K511" s="118">
        <v>0</v>
      </c>
    </row>
    <row r="512" spans="1:11" x14ac:dyDescent="0.25">
      <c r="A512" s="114">
        <v>74030</v>
      </c>
      <c r="B512" s="114" t="s">
        <v>349</v>
      </c>
      <c r="C512" s="115" t="s">
        <v>899</v>
      </c>
      <c r="D512" s="114">
        <v>57</v>
      </c>
      <c r="E512" s="116">
        <v>540</v>
      </c>
      <c r="F512" s="114">
        <v>2200</v>
      </c>
      <c r="G512" s="114">
        <v>100</v>
      </c>
      <c r="H512" s="114">
        <v>7400</v>
      </c>
      <c r="I512" s="117">
        <v>1001</v>
      </c>
      <c r="J512" s="118">
        <v>161</v>
      </c>
      <c r="K512" s="118">
        <v>0</v>
      </c>
    </row>
    <row r="513" spans="1:11" x14ac:dyDescent="0.25">
      <c r="A513" s="114">
        <v>74034</v>
      </c>
      <c r="B513" s="114" t="s">
        <v>872</v>
      </c>
      <c r="C513" s="115" t="s">
        <v>873</v>
      </c>
      <c r="D513" s="114">
        <v>57</v>
      </c>
      <c r="E513" s="116">
        <v>540</v>
      </c>
      <c r="F513" s="114">
        <v>2200</v>
      </c>
      <c r="G513" s="114">
        <v>100</v>
      </c>
      <c r="H513" s="114">
        <v>7400</v>
      </c>
      <c r="I513" s="117">
        <v>1001</v>
      </c>
      <c r="J513" s="114">
        <v>161</v>
      </c>
      <c r="K513" s="118">
        <v>0</v>
      </c>
    </row>
    <row r="514" spans="1:11" x14ac:dyDescent="0.25">
      <c r="A514" s="114">
        <v>74035</v>
      </c>
      <c r="B514" s="114" t="s">
        <v>906</v>
      </c>
      <c r="C514" s="115" t="s">
        <v>907</v>
      </c>
      <c r="D514" s="114">
        <v>57</v>
      </c>
      <c r="E514" s="116">
        <v>540</v>
      </c>
      <c r="F514" s="114">
        <v>2200</v>
      </c>
      <c r="G514" s="114">
        <v>100</v>
      </c>
      <c r="H514" s="114">
        <v>7400</v>
      </c>
      <c r="I514" s="117">
        <v>1001</v>
      </c>
      <c r="J514" s="114">
        <v>161</v>
      </c>
      <c r="K514" s="118">
        <v>0</v>
      </c>
    </row>
    <row r="515" spans="1:11" x14ac:dyDescent="0.25">
      <c r="A515" s="114">
        <v>74036</v>
      </c>
      <c r="B515" s="114" t="s">
        <v>456</v>
      </c>
      <c r="C515" s="115" t="s">
        <v>457</v>
      </c>
      <c r="D515" s="114">
        <v>57</v>
      </c>
      <c r="E515" s="116">
        <v>540</v>
      </c>
      <c r="F515" s="114">
        <v>2210</v>
      </c>
      <c r="G515" s="114">
        <v>100</v>
      </c>
      <c r="H515" s="114">
        <v>7400</v>
      </c>
      <c r="I515" s="117">
        <v>1001</v>
      </c>
      <c r="J515" s="114">
        <v>161</v>
      </c>
      <c r="K515" s="118">
        <v>0</v>
      </c>
    </row>
    <row r="516" spans="1:11" x14ac:dyDescent="0.25">
      <c r="A516" s="114">
        <v>74037</v>
      </c>
      <c r="B516" s="114" t="s">
        <v>458</v>
      </c>
      <c r="C516" s="115" t="s">
        <v>459</v>
      </c>
      <c r="D516" s="114">
        <v>29</v>
      </c>
      <c r="E516" s="116">
        <v>540</v>
      </c>
      <c r="F516" s="114">
        <v>2210</v>
      </c>
      <c r="G516" s="114">
        <v>100</v>
      </c>
      <c r="H516" s="114">
        <v>7400</v>
      </c>
      <c r="I516" s="117">
        <v>1001</v>
      </c>
      <c r="J516" s="118">
        <v>161</v>
      </c>
      <c r="K516" s="118">
        <v>0</v>
      </c>
    </row>
    <row r="517" spans="1:11" x14ac:dyDescent="0.25">
      <c r="A517" s="114">
        <v>74038</v>
      </c>
      <c r="B517" s="114" t="s">
        <v>460</v>
      </c>
      <c r="C517" s="115" t="s">
        <v>461</v>
      </c>
      <c r="D517" s="114">
        <v>57</v>
      </c>
      <c r="E517" s="116">
        <v>540</v>
      </c>
      <c r="F517" s="114">
        <v>2200</v>
      </c>
      <c r="G517" s="114">
        <v>100</v>
      </c>
      <c r="H517" s="114">
        <v>7400</v>
      </c>
      <c r="I517" s="117">
        <v>1001</v>
      </c>
      <c r="J517" s="118">
        <v>161</v>
      </c>
      <c r="K517" s="118">
        <v>0</v>
      </c>
    </row>
    <row r="518" spans="1:11" x14ac:dyDescent="0.25">
      <c r="A518" s="114">
        <v>74039</v>
      </c>
      <c r="B518" s="114" t="s">
        <v>462</v>
      </c>
      <c r="C518" s="115" t="s">
        <v>463</v>
      </c>
      <c r="D518" s="114">
        <v>57</v>
      </c>
      <c r="E518" s="116">
        <v>540</v>
      </c>
      <c r="F518" s="114">
        <v>2200</v>
      </c>
      <c r="G518" s="114">
        <v>100</v>
      </c>
      <c r="H518" s="114">
        <v>7400</v>
      </c>
      <c r="I518" s="117">
        <v>1001</v>
      </c>
      <c r="J518" s="114">
        <v>161</v>
      </c>
      <c r="K518" s="118">
        <v>0</v>
      </c>
    </row>
    <row r="519" spans="1:11" x14ac:dyDescent="0.25">
      <c r="A519" s="114">
        <v>74043</v>
      </c>
      <c r="B519" s="114" t="s">
        <v>464</v>
      </c>
      <c r="C519" s="115" t="s">
        <v>465</v>
      </c>
      <c r="D519" s="114">
        <v>29</v>
      </c>
      <c r="E519" s="116">
        <v>540</v>
      </c>
      <c r="F519" s="114">
        <v>2210</v>
      </c>
      <c r="G519" s="114">
        <v>100</v>
      </c>
      <c r="H519" s="114">
        <v>7400</v>
      </c>
      <c r="I519" s="117">
        <v>1001</v>
      </c>
      <c r="J519" s="114">
        <v>161</v>
      </c>
      <c r="K519" s="118">
        <v>0</v>
      </c>
    </row>
    <row r="520" spans="1:11" x14ac:dyDescent="0.25">
      <c r="A520" s="114">
        <v>74083</v>
      </c>
      <c r="B520" s="114" t="s">
        <v>466</v>
      </c>
      <c r="C520" s="115" t="s">
        <v>467</v>
      </c>
      <c r="D520" s="114">
        <v>55</v>
      </c>
      <c r="E520" s="116">
        <v>530</v>
      </c>
      <c r="F520" s="114">
        <v>2050</v>
      </c>
      <c r="G520" s="114">
        <v>100</v>
      </c>
      <c r="H520" s="114">
        <v>7400</v>
      </c>
      <c r="I520" s="117">
        <v>1001</v>
      </c>
      <c r="J520" s="114">
        <v>181</v>
      </c>
      <c r="K520" s="118">
        <v>0</v>
      </c>
    </row>
    <row r="521" spans="1:11" x14ac:dyDescent="0.25">
      <c r="A521" s="114">
        <v>74086</v>
      </c>
      <c r="B521" s="114" t="s">
        <v>468</v>
      </c>
      <c r="C521" s="115" t="s">
        <v>469</v>
      </c>
      <c r="D521" s="114">
        <v>29</v>
      </c>
      <c r="E521" s="116">
        <v>530</v>
      </c>
      <c r="F521" s="114">
        <v>2050</v>
      </c>
      <c r="G521" s="114">
        <v>100</v>
      </c>
      <c r="H521" s="114">
        <v>7400</v>
      </c>
      <c r="I521" s="117">
        <v>1001</v>
      </c>
      <c r="J521" s="114">
        <v>181</v>
      </c>
      <c r="K521" s="118">
        <v>0</v>
      </c>
    </row>
    <row r="522" spans="1:11" x14ac:dyDescent="0.25">
      <c r="A522" s="114">
        <v>74087</v>
      </c>
      <c r="B522" s="114" t="s">
        <v>470</v>
      </c>
      <c r="C522" s="115" t="s">
        <v>471</v>
      </c>
      <c r="D522" s="114">
        <v>55</v>
      </c>
      <c r="E522" s="116">
        <v>530</v>
      </c>
      <c r="F522" s="114">
        <v>2210</v>
      </c>
      <c r="G522" s="114">
        <v>100</v>
      </c>
      <c r="H522" s="114">
        <v>7400</v>
      </c>
      <c r="I522" s="117">
        <v>1001</v>
      </c>
      <c r="J522" s="114">
        <v>181</v>
      </c>
      <c r="K522" s="118">
        <v>0</v>
      </c>
    </row>
    <row r="523" spans="1:11" x14ac:dyDescent="0.25">
      <c r="A523" s="114">
        <v>74088</v>
      </c>
      <c r="B523" s="114" t="s">
        <v>472</v>
      </c>
      <c r="C523" s="115" t="s">
        <v>473</v>
      </c>
      <c r="D523" s="114">
        <v>55</v>
      </c>
      <c r="E523" s="116">
        <v>530</v>
      </c>
      <c r="F523" s="114">
        <v>2210</v>
      </c>
      <c r="G523" s="114">
        <v>100</v>
      </c>
      <c r="H523" s="114">
        <v>7400</v>
      </c>
      <c r="I523" s="117">
        <v>1001</v>
      </c>
      <c r="J523" s="114">
        <v>181</v>
      </c>
      <c r="K523" s="118">
        <v>0</v>
      </c>
    </row>
    <row r="524" spans="1:11" x14ac:dyDescent="0.25">
      <c r="A524" s="114">
        <v>74137</v>
      </c>
      <c r="B524" s="114" t="s">
        <v>458</v>
      </c>
      <c r="C524" s="115" t="s">
        <v>459</v>
      </c>
      <c r="D524" s="114">
        <v>29</v>
      </c>
      <c r="E524" s="116">
        <v>530</v>
      </c>
      <c r="F524" s="114">
        <v>2050</v>
      </c>
      <c r="G524" s="114">
        <v>100</v>
      </c>
      <c r="H524" s="114">
        <v>7400</v>
      </c>
      <c r="I524" s="117">
        <v>1001</v>
      </c>
      <c r="J524" s="114">
        <v>161</v>
      </c>
      <c r="K524" s="118">
        <v>0</v>
      </c>
    </row>
    <row r="525" spans="1:11" x14ac:dyDescent="0.25">
      <c r="A525" s="114">
        <v>75000</v>
      </c>
      <c r="B525" s="114" t="s">
        <v>474</v>
      </c>
      <c r="C525" s="115" t="s">
        <v>475</v>
      </c>
      <c r="D525" s="114">
        <v>51</v>
      </c>
      <c r="E525" s="116">
        <v>520</v>
      </c>
      <c r="F525" s="114">
        <v>2002</v>
      </c>
      <c r="G525" s="114">
        <v>100</v>
      </c>
      <c r="H525" s="114">
        <v>7500</v>
      </c>
      <c r="I525" s="117">
        <v>1001</v>
      </c>
      <c r="J525" s="114">
        <v>111</v>
      </c>
      <c r="K525" s="118">
        <v>0</v>
      </c>
    </row>
    <row r="526" spans="1:11" x14ac:dyDescent="0.25">
      <c r="A526" s="114">
        <v>75004</v>
      </c>
      <c r="B526" s="114" t="s">
        <v>476</v>
      </c>
      <c r="C526" s="115" t="s">
        <v>477</v>
      </c>
      <c r="D526" s="114">
        <v>53</v>
      </c>
      <c r="E526" s="116">
        <v>520</v>
      </c>
      <c r="F526" s="114">
        <v>2002</v>
      </c>
      <c r="G526" s="114">
        <v>100</v>
      </c>
      <c r="H526" s="114">
        <v>7500</v>
      </c>
      <c r="I526" s="117">
        <v>1001</v>
      </c>
      <c r="J526" s="114">
        <v>111</v>
      </c>
      <c r="K526" s="118">
        <v>0</v>
      </c>
    </row>
    <row r="527" spans="1:11" x14ac:dyDescent="0.25">
      <c r="A527" s="114">
        <v>75008</v>
      </c>
      <c r="B527" s="114" t="s">
        <v>478</v>
      </c>
      <c r="C527" s="115" t="s">
        <v>479</v>
      </c>
      <c r="D527" s="114">
        <v>53</v>
      </c>
      <c r="E527" s="116">
        <v>520</v>
      </c>
      <c r="F527" s="114">
        <v>2002</v>
      </c>
      <c r="G527" s="114">
        <v>100</v>
      </c>
      <c r="H527" s="114">
        <v>7500</v>
      </c>
      <c r="I527" s="117">
        <v>1001</v>
      </c>
      <c r="J527" s="114">
        <v>111</v>
      </c>
      <c r="K527" s="118">
        <v>0</v>
      </c>
    </row>
    <row r="528" spans="1:11" x14ac:dyDescent="0.25">
      <c r="A528" s="114">
        <v>75009</v>
      </c>
      <c r="B528" s="114" t="s">
        <v>810</v>
      </c>
      <c r="C528" s="115" t="s">
        <v>944</v>
      </c>
      <c r="D528" s="114">
        <v>53</v>
      </c>
      <c r="E528" s="116">
        <v>520</v>
      </c>
      <c r="F528" s="114">
        <v>2002</v>
      </c>
      <c r="G528" s="114">
        <v>100</v>
      </c>
      <c r="H528" s="114">
        <v>7500</v>
      </c>
      <c r="I528" s="117">
        <v>1001</v>
      </c>
      <c r="J528" s="114">
        <v>111</v>
      </c>
      <c r="K528" s="118">
        <v>0</v>
      </c>
    </row>
    <row r="529" spans="1:11" x14ac:dyDescent="0.25">
      <c r="A529" s="114">
        <v>75010</v>
      </c>
      <c r="B529" s="114" t="s">
        <v>480</v>
      </c>
      <c r="C529" s="115" t="s">
        <v>481</v>
      </c>
      <c r="D529" s="114">
        <v>53</v>
      </c>
      <c r="E529" s="116">
        <v>520</v>
      </c>
      <c r="F529" s="114">
        <v>2002</v>
      </c>
      <c r="G529" s="114">
        <v>100</v>
      </c>
      <c r="H529" s="114">
        <v>7500</v>
      </c>
      <c r="I529" s="117">
        <v>1001</v>
      </c>
      <c r="J529" s="114">
        <v>111</v>
      </c>
      <c r="K529" s="118">
        <v>0</v>
      </c>
    </row>
    <row r="530" spans="1:11" x14ac:dyDescent="0.25">
      <c r="A530" s="114">
        <v>75020</v>
      </c>
      <c r="B530" s="114" t="s">
        <v>1044</v>
      </c>
      <c r="C530" s="115" t="s">
        <v>1045</v>
      </c>
      <c r="D530" s="114">
        <v>55</v>
      </c>
      <c r="E530" s="116">
        <v>530</v>
      </c>
      <c r="F530" s="114">
        <v>2210</v>
      </c>
      <c r="G530" s="114">
        <v>100</v>
      </c>
      <c r="H530" s="114">
        <v>7500</v>
      </c>
      <c r="I530" s="117">
        <v>1001</v>
      </c>
      <c r="J530" s="114">
        <v>181</v>
      </c>
      <c r="K530" s="118">
        <v>0</v>
      </c>
    </row>
    <row r="531" spans="1:11" x14ac:dyDescent="0.25">
      <c r="A531" s="114">
        <v>75025</v>
      </c>
      <c r="B531" s="114" t="s">
        <v>1137</v>
      </c>
      <c r="C531" s="115" t="s">
        <v>1138</v>
      </c>
      <c r="D531" s="114">
        <v>55</v>
      </c>
      <c r="E531" s="116">
        <v>530</v>
      </c>
      <c r="F531" s="114">
        <v>2050</v>
      </c>
      <c r="G531" s="114">
        <v>100</v>
      </c>
      <c r="H531" s="114">
        <v>7500</v>
      </c>
      <c r="I531" s="117">
        <v>1001</v>
      </c>
      <c r="J531" s="114">
        <v>181</v>
      </c>
      <c r="K531" s="118">
        <v>0</v>
      </c>
    </row>
    <row r="532" spans="1:11" x14ac:dyDescent="0.25">
      <c r="A532" s="114">
        <v>75030</v>
      </c>
      <c r="B532" s="114" t="s">
        <v>349</v>
      </c>
      <c r="C532" s="115" t="s">
        <v>899</v>
      </c>
      <c r="D532" s="114">
        <v>57</v>
      </c>
      <c r="E532" s="116">
        <v>540</v>
      </c>
      <c r="F532" s="114">
        <v>2200</v>
      </c>
      <c r="G532" s="114">
        <v>100</v>
      </c>
      <c r="H532" s="114">
        <v>7500</v>
      </c>
      <c r="I532" s="117">
        <v>1001</v>
      </c>
      <c r="J532" s="114">
        <v>161</v>
      </c>
      <c r="K532" s="118">
        <v>0</v>
      </c>
    </row>
    <row r="533" spans="1:11" x14ac:dyDescent="0.25">
      <c r="A533" s="114">
        <v>75032</v>
      </c>
      <c r="B533" s="114" t="s">
        <v>1041</v>
      </c>
      <c r="C533" s="115" t="s">
        <v>1042</v>
      </c>
      <c r="D533" s="114">
        <v>57</v>
      </c>
      <c r="E533" s="116">
        <v>540</v>
      </c>
      <c r="F533" s="114">
        <v>2200</v>
      </c>
      <c r="G533" s="114">
        <v>100</v>
      </c>
      <c r="H533" s="114">
        <v>7500</v>
      </c>
      <c r="I533" s="117">
        <v>1001</v>
      </c>
      <c r="J533" s="114">
        <v>161</v>
      </c>
      <c r="K533" s="118">
        <v>0</v>
      </c>
    </row>
    <row r="534" spans="1:11" x14ac:dyDescent="0.25">
      <c r="A534" s="114">
        <v>75035</v>
      </c>
      <c r="B534" s="114" t="s">
        <v>1139</v>
      </c>
      <c r="C534" s="115" t="s">
        <v>1140</v>
      </c>
      <c r="D534" s="114">
        <v>55</v>
      </c>
      <c r="E534" s="116">
        <v>530</v>
      </c>
      <c r="F534" s="114">
        <v>2050</v>
      </c>
      <c r="G534" s="114">
        <v>100</v>
      </c>
      <c r="H534" s="114">
        <v>7500</v>
      </c>
      <c r="I534" s="117">
        <v>1001</v>
      </c>
      <c r="J534" s="114">
        <v>181</v>
      </c>
      <c r="K534" s="118">
        <v>0</v>
      </c>
    </row>
    <row r="535" spans="1:11" x14ac:dyDescent="0.25">
      <c r="A535" s="114">
        <v>75036</v>
      </c>
      <c r="B535" s="114" t="s">
        <v>482</v>
      </c>
      <c r="C535" s="115" t="s">
        <v>483</v>
      </c>
      <c r="D535" s="114">
        <v>57</v>
      </c>
      <c r="E535" s="116">
        <v>540</v>
      </c>
      <c r="F535" s="114">
        <v>2200</v>
      </c>
      <c r="G535" s="114">
        <v>100</v>
      </c>
      <c r="H535" s="114">
        <v>7500</v>
      </c>
      <c r="I535" s="117">
        <v>1001</v>
      </c>
      <c r="J535" s="114">
        <v>161</v>
      </c>
      <c r="K535" s="118">
        <v>0</v>
      </c>
    </row>
    <row r="536" spans="1:11" x14ac:dyDescent="0.25">
      <c r="A536" s="114">
        <v>75037</v>
      </c>
      <c r="B536" s="114" t="s">
        <v>484</v>
      </c>
      <c r="C536" s="115" t="s">
        <v>485</v>
      </c>
      <c r="D536" s="114">
        <v>57</v>
      </c>
      <c r="E536" s="116">
        <v>540</v>
      </c>
      <c r="F536" s="114">
        <v>2200</v>
      </c>
      <c r="G536" s="114">
        <v>100</v>
      </c>
      <c r="H536" s="114">
        <v>7500</v>
      </c>
      <c r="I536" s="117">
        <v>1001</v>
      </c>
      <c r="J536" s="114">
        <v>161</v>
      </c>
      <c r="K536" s="118">
        <v>0</v>
      </c>
    </row>
    <row r="537" spans="1:11" x14ac:dyDescent="0.25">
      <c r="A537" s="114">
        <v>75038</v>
      </c>
      <c r="B537" s="114" t="s">
        <v>486</v>
      </c>
      <c r="C537" s="115" t="s">
        <v>945</v>
      </c>
      <c r="D537" s="114">
        <v>57</v>
      </c>
      <c r="E537" s="116">
        <v>540</v>
      </c>
      <c r="F537" s="114">
        <v>2200</v>
      </c>
      <c r="G537" s="114">
        <v>100</v>
      </c>
      <c r="H537" s="114">
        <v>7500</v>
      </c>
      <c r="I537" s="117">
        <v>1001</v>
      </c>
      <c r="J537" s="114">
        <v>161</v>
      </c>
      <c r="K537" s="118">
        <v>0</v>
      </c>
    </row>
    <row r="538" spans="1:11" x14ac:dyDescent="0.25">
      <c r="A538" s="114">
        <v>75039</v>
      </c>
      <c r="B538" s="114" t="s">
        <v>267</v>
      </c>
      <c r="C538" s="115" t="s">
        <v>901</v>
      </c>
      <c r="D538" s="114">
        <v>57</v>
      </c>
      <c r="E538" s="116">
        <v>540</v>
      </c>
      <c r="F538" s="114">
        <v>2200</v>
      </c>
      <c r="G538" s="114">
        <v>100</v>
      </c>
      <c r="H538" s="114">
        <v>7500</v>
      </c>
      <c r="I538" s="117">
        <v>1001</v>
      </c>
      <c r="J538" s="114">
        <v>161</v>
      </c>
      <c r="K538" s="118">
        <v>0</v>
      </c>
    </row>
    <row r="539" spans="1:11" x14ac:dyDescent="0.25">
      <c r="A539" s="114">
        <v>75040</v>
      </c>
      <c r="B539" s="114" t="s">
        <v>267</v>
      </c>
      <c r="C539" s="115" t="s">
        <v>901</v>
      </c>
      <c r="D539" s="114">
        <v>57</v>
      </c>
      <c r="E539" s="116">
        <v>540</v>
      </c>
      <c r="F539" s="114">
        <v>2200</v>
      </c>
      <c r="G539" s="114">
        <v>100</v>
      </c>
      <c r="H539" s="114">
        <v>7500</v>
      </c>
      <c r="I539" s="117">
        <v>1227</v>
      </c>
      <c r="J539" s="114">
        <v>161</v>
      </c>
      <c r="K539" s="118">
        <v>0</v>
      </c>
    </row>
    <row r="540" spans="1:11" x14ac:dyDescent="0.25">
      <c r="A540" s="114">
        <v>75043</v>
      </c>
      <c r="B540" s="114" t="s">
        <v>872</v>
      </c>
      <c r="C540" s="115" t="s">
        <v>873</v>
      </c>
      <c r="D540" s="114">
        <v>57</v>
      </c>
      <c r="E540" s="116">
        <v>540</v>
      </c>
      <c r="F540" s="114">
        <v>2200</v>
      </c>
      <c r="G540" s="114">
        <v>100</v>
      </c>
      <c r="H540" s="114">
        <v>7500</v>
      </c>
      <c r="I540" s="117">
        <v>1001</v>
      </c>
      <c r="J540" s="114">
        <v>161</v>
      </c>
      <c r="K540" s="118">
        <v>0</v>
      </c>
    </row>
    <row r="541" spans="1:11" x14ac:dyDescent="0.25">
      <c r="A541" s="114">
        <v>75048</v>
      </c>
      <c r="B541" s="114" t="s">
        <v>488</v>
      </c>
      <c r="C541" s="115" t="s">
        <v>489</v>
      </c>
      <c r="D541" s="114">
        <v>57</v>
      </c>
      <c r="E541" s="116">
        <v>540</v>
      </c>
      <c r="F541" s="114">
        <v>2200</v>
      </c>
      <c r="G541" s="114">
        <v>100</v>
      </c>
      <c r="H541" s="114">
        <v>7500</v>
      </c>
      <c r="I541" s="117">
        <v>1001</v>
      </c>
      <c r="J541" s="114">
        <v>161</v>
      </c>
      <c r="K541" s="118">
        <v>0</v>
      </c>
    </row>
    <row r="542" spans="1:11" x14ac:dyDescent="0.25">
      <c r="A542" s="114">
        <v>75049</v>
      </c>
      <c r="B542" s="114" t="s">
        <v>490</v>
      </c>
      <c r="C542" s="115" t="s">
        <v>946</v>
      </c>
      <c r="D542" s="114">
        <v>57</v>
      </c>
      <c r="E542" s="116">
        <v>540</v>
      </c>
      <c r="F542" s="114">
        <v>2200</v>
      </c>
      <c r="G542" s="114">
        <v>100</v>
      </c>
      <c r="H542" s="114">
        <v>7500</v>
      </c>
      <c r="I542" s="117">
        <v>1001</v>
      </c>
      <c r="J542" s="114">
        <v>161</v>
      </c>
      <c r="K542" s="118">
        <v>0</v>
      </c>
    </row>
    <row r="543" spans="1:11" x14ac:dyDescent="0.25">
      <c r="A543" s="114">
        <v>75050</v>
      </c>
      <c r="B543" s="114" t="s">
        <v>747</v>
      </c>
      <c r="C543" s="155" t="s">
        <v>947</v>
      </c>
      <c r="D543" s="114">
        <v>57</v>
      </c>
      <c r="E543" s="156">
        <v>540</v>
      </c>
      <c r="F543" s="114">
        <v>2200</v>
      </c>
      <c r="G543" s="114">
        <v>100</v>
      </c>
      <c r="H543" s="114">
        <v>7500</v>
      </c>
      <c r="I543" s="117">
        <v>1001</v>
      </c>
      <c r="J543" s="114">
        <v>161</v>
      </c>
      <c r="K543" s="118">
        <v>0</v>
      </c>
    </row>
    <row r="544" spans="1:11" x14ac:dyDescent="0.25">
      <c r="A544" s="114">
        <v>75051</v>
      </c>
      <c r="B544" s="114" t="s">
        <v>491</v>
      </c>
      <c r="C544" s="115" t="s">
        <v>492</v>
      </c>
      <c r="D544" s="114">
        <v>57</v>
      </c>
      <c r="E544" s="116">
        <v>540</v>
      </c>
      <c r="F544" s="114">
        <v>2200</v>
      </c>
      <c r="G544" s="114">
        <v>100</v>
      </c>
      <c r="H544" s="114">
        <v>7500</v>
      </c>
      <c r="I544" s="117">
        <v>1001</v>
      </c>
      <c r="J544" s="114">
        <v>161</v>
      </c>
      <c r="K544" s="118">
        <v>0</v>
      </c>
    </row>
    <row r="545" spans="1:11" x14ac:dyDescent="0.25">
      <c r="A545" s="114">
        <v>75052</v>
      </c>
      <c r="B545" s="114" t="s">
        <v>491</v>
      </c>
      <c r="C545" s="155" t="s">
        <v>492</v>
      </c>
      <c r="D545" s="114">
        <v>57</v>
      </c>
      <c r="E545" s="156">
        <v>540</v>
      </c>
      <c r="F545" s="114">
        <v>2200</v>
      </c>
      <c r="G545" s="114">
        <v>410</v>
      </c>
      <c r="H545" s="114">
        <v>7500</v>
      </c>
      <c r="I545" s="117">
        <v>1001</v>
      </c>
      <c r="J545" s="114">
        <v>161</v>
      </c>
      <c r="K545" s="118">
        <v>0</v>
      </c>
    </row>
    <row r="546" spans="1:11" x14ac:dyDescent="0.25">
      <c r="A546" s="114">
        <v>75053</v>
      </c>
      <c r="B546" s="114" t="s">
        <v>493</v>
      </c>
      <c r="C546" s="115" t="s">
        <v>494</v>
      </c>
      <c r="D546" s="114">
        <v>57</v>
      </c>
      <c r="E546" s="116">
        <v>540</v>
      </c>
      <c r="F546" s="114">
        <v>2200</v>
      </c>
      <c r="G546" s="114">
        <v>100</v>
      </c>
      <c r="H546" s="114">
        <v>7500</v>
      </c>
      <c r="I546" s="117">
        <v>1001</v>
      </c>
      <c r="J546" s="114">
        <v>161</v>
      </c>
      <c r="K546" s="118">
        <v>0</v>
      </c>
    </row>
    <row r="547" spans="1:11" x14ac:dyDescent="0.25">
      <c r="A547" s="114">
        <v>75054</v>
      </c>
      <c r="B547" s="114" t="s">
        <v>747</v>
      </c>
      <c r="C547" s="115" t="s">
        <v>947</v>
      </c>
      <c r="D547" s="114">
        <v>57</v>
      </c>
      <c r="E547" s="116">
        <v>540</v>
      </c>
      <c r="F547" s="114">
        <v>2200</v>
      </c>
      <c r="G547" s="114">
        <v>425</v>
      </c>
      <c r="H547" s="114">
        <v>7500</v>
      </c>
      <c r="I547" s="117">
        <v>418096</v>
      </c>
      <c r="J547" s="114">
        <v>161</v>
      </c>
      <c r="K547" s="118">
        <v>0</v>
      </c>
    </row>
    <row r="548" spans="1:11" x14ac:dyDescent="0.25">
      <c r="A548" s="114">
        <v>75055</v>
      </c>
      <c r="B548" s="114" t="s">
        <v>747</v>
      </c>
      <c r="C548" s="115" t="s">
        <v>947</v>
      </c>
      <c r="D548" s="114">
        <v>57</v>
      </c>
      <c r="E548" s="116">
        <v>540</v>
      </c>
      <c r="F548" s="114">
        <v>2200</v>
      </c>
      <c r="G548" s="114">
        <v>443</v>
      </c>
      <c r="H548" s="114">
        <v>7500</v>
      </c>
      <c r="I548" s="117">
        <v>449011</v>
      </c>
      <c r="J548" s="114">
        <v>161</v>
      </c>
      <c r="K548" s="118" t="s">
        <v>158</v>
      </c>
    </row>
    <row r="549" spans="1:11" x14ac:dyDescent="0.25">
      <c r="A549" s="114">
        <v>75060</v>
      </c>
      <c r="B549" s="114" t="s">
        <v>276</v>
      </c>
      <c r="C549" s="115" t="s">
        <v>871</v>
      </c>
      <c r="D549" s="114">
        <v>55</v>
      </c>
      <c r="E549" s="116">
        <v>530</v>
      </c>
      <c r="F549" s="114">
        <v>2050</v>
      </c>
      <c r="G549" s="114">
        <v>443</v>
      </c>
      <c r="H549" s="114">
        <v>7500</v>
      </c>
      <c r="I549" s="117">
        <v>449014</v>
      </c>
      <c r="J549" s="114">
        <v>181</v>
      </c>
      <c r="K549" s="118">
        <v>0</v>
      </c>
    </row>
    <row r="550" spans="1:11" x14ac:dyDescent="0.25">
      <c r="A550" s="114">
        <v>75061</v>
      </c>
      <c r="B550" s="114" t="s">
        <v>906</v>
      </c>
      <c r="C550" s="115" t="s">
        <v>907</v>
      </c>
      <c r="D550" s="114">
        <v>57</v>
      </c>
      <c r="E550" s="116">
        <v>540</v>
      </c>
      <c r="F550" s="114">
        <v>2200</v>
      </c>
      <c r="G550" s="114">
        <v>443</v>
      </c>
      <c r="H550" s="114">
        <v>7500</v>
      </c>
      <c r="I550" s="117">
        <v>449014</v>
      </c>
      <c r="J550" s="114">
        <v>161</v>
      </c>
      <c r="K550" s="118">
        <v>0</v>
      </c>
    </row>
    <row r="551" spans="1:11" x14ac:dyDescent="0.25">
      <c r="A551" s="114">
        <v>75062</v>
      </c>
      <c r="B551" s="114" t="s">
        <v>747</v>
      </c>
      <c r="C551" s="115" t="s">
        <v>947</v>
      </c>
      <c r="D551" s="114">
        <v>57</v>
      </c>
      <c r="E551" s="116">
        <v>540</v>
      </c>
      <c r="F551" s="114">
        <v>2200</v>
      </c>
      <c r="G551" s="114">
        <v>443</v>
      </c>
      <c r="H551" s="114">
        <v>7500</v>
      </c>
      <c r="I551" s="117">
        <v>449014</v>
      </c>
      <c r="J551" s="114">
        <v>161</v>
      </c>
      <c r="K551" s="118">
        <v>0</v>
      </c>
    </row>
    <row r="552" spans="1:11" x14ac:dyDescent="0.25">
      <c r="A552" s="114">
        <v>75080</v>
      </c>
      <c r="B552" s="114" t="s">
        <v>497</v>
      </c>
      <c r="C552" s="115" t="s">
        <v>498</v>
      </c>
      <c r="D552" s="114">
        <v>55</v>
      </c>
      <c r="E552" s="116">
        <v>530</v>
      </c>
      <c r="F552" s="114">
        <v>2050</v>
      </c>
      <c r="G552" s="114">
        <v>100</v>
      </c>
      <c r="H552" s="114">
        <v>7500</v>
      </c>
      <c r="I552" s="117">
        <v>1001</v>
      </c>
      <c r="J552" s="114">
        <v>181</v>
      </c>
      <c r="K552" s="118">
        <v>0</v>
      </c>
    </row>
    <row r="553" spans="1:11" x14ac:dyDescent="0.25">
      <c r="A553" s="114">
        <v>75081</v>
      </c>
      <c r="B553" s="114" t="s">
        <v>499</v>
      </c>
      <c r="C553" s="115" t="s">
        <v>500</v>
      </c>
      <c r="D553" s="114">
        <v>55</v>
      </c>
      <c r="E553" s="116">
        <v>530</v>
      </c>
      <c r="F553" s="114">
        <v>2050</v>
      </c>
      <c r="G553" s="114">
        <v>100</v>
      </c>
      <c r="H553" s="114">
        <v>7500</v>
      </c>
      <c r="I553" s="117">
        <v>1001</v>
      </c>
      <c r="J553" s="118">
        <v>181</v>
      </c>
      <c r="K553" s="118">
        <v>0</v>
      </c>
    </row>
    <row r="554" spans="1:11" x14ac:dyDescent="0.25">
      <c r="A554" s="114">
        <v>75082</v>
      </c>
      <c r="B554" s="114" t="s">
        <v>501</v>
      </c>
      <c r="C554" s="115" t="s">
        <v>502</v>
      </c>
      <c r="D554" s="114">
        <v>55</v>
      </c>
      <c r="E554" s="116">
        <v>530</v>
      </c>
      <c r="F554" s="114">
        <v>2050</v>
      </c>
      <c r="G554" s="114">
        <v>100</v>
      </c>
      <c r="H554" s="114">
        <v>7500</v>
      </c>
      <c r="I554" s="117">
        <v>1001</v>
      </c>
      <c r="J554" s="114">
        <v>181</v>
      </c>
      <c r="K554" s="118">
        <v>0</v>
      </c>
    </row>
    <row r="555" spans="1:11" x14ac:dyDescent="0.25">
      <c r="A555" s="114">
        <v>75083</v>
      </c>
      <c r="B555" s="114" t="s">
        <v>503</v>
      </c>
      <c r="C555" s="115" t="s">
        <v>504</v>
      </c>
      <c r="D555" s="114">
        <v>55</v>
      </c>
      <c r="E555" s="116">
        <v>530</v>
      </c>
      <c r="F555" s="114">
        <v>2050</v>
      </c>
      <c r="G555" s="114">
        <v>100</v>
      </c>
      <c r="H555" s="114">
        <v>7500</v>
      </c>
      <c r="I555" s="117">
        <v>1001</v>
      </c>
      <c r="J555" s="114">
        <v>181</v>
      </c>
      <c r="K555" s="118">
        <v>0</v>
      </c>
    </row>
    <row r="556" spans="1:11" x14ac:dyDescent="0.25">
      <c r="A556" s="114">
        <v>75084</v>
      </c>
      <c r="B556" s="114" t="s">
        <v>505</v>
      </c>
      <c r="C556" s="115" t="s">
        <v>506</v>
      </c>
      <c r="D556" s="114">
        <v>55</v>
      </c>
      <c r="E556" s="116">
        <v>530</v>
      </c>
      <c r="F556" s="114">
        <v>2050</v>
      </c>
      <c r="G556" s="114">
        <v>100</v>
      </c>
      <c r="H556" s="114">
        <v>7500</v>
      </c>
      <c r="I556" s="117">
        <v>1001</v>
      </c>
      <c r="J556" s="118">
        <v>181</v>
      </c>
      <c r="K556" s="118">
        <v>0</v>
      </c>
    </row>
    <row r="557" spans="1:11" x14ac:dyDescent="0.25">
      <c r="A557" s="114">
        <v>75085</v>
      </c>
      <c r="B557" s="114" t="s">
        <v>507</v>
      </c>
      <c r="C557" s="115" t="s">
        <v>508</v>
      </c>
      <c r="D557" s="114">
        <v>55</v>
      </c>
      <c r="E557" s="116">
        <v>530</v>
      </c>
      <c r="F557" s="114">
        <v>2050</v>
      </c>
      <c r="G557" s="114">
        <v>100</v>
      </c>
      <c r="H557" s="114">
        <v>7500</v>
      </c>
      <c r="I557" s="117">
        <v>1001</v>
      </c>
      <c r="J557" s="114">
        <v>181</v>
      </c>
      <c r="K557" s="118">
        <v>0</v>
      </c>
    </row>
    <row r="558" spans="1:11" x14ac:dyDescent="0.25">
      <c r="A558" s="114">
        <v>75086</v>
      </c>
      <c r="B558" s="114" t="s">
        <v>509</v>
      </c>
      <c r="C558" s="115" t="s">
        <v>510</v>
      </c>
      <c r="D558" s="114">
        <v>55</v>
      </c>
      <c r="E558" s="116">
        <v>530</v>
      </c>
      <c r="F558" s="114">
        <v>2050</v>
      </c>
      <c r="G558" s="114">
        <v>100</v>
      </c>
      <c r="H558" s="114">
        <v>7500</v>
      </c>
      <c r="I558" s="117">
        <v>1001</v>
      </c>
      <c r="J558" s="114">
        <v>181</v>
      </c>
      <c r="K558" s="118">
        <v>0</v>
      </c>
    </row>
    <row r="559" spans="1:11" x14ac:dyDescent="0.25">
      <c r="A559" s="114">
        <v>75087</v>
      </c>
      <c r="B559" s="114" t="s">
        <v>1141</v>
      </c>
      <c r="C559" s="115" t="s">
        <v>1142</v>
      </c>
      <c r="D559" s="114">
        <v>55</v>
      </c>
      <c r="E559" s="116">
        <v>530</v>
      </c>
      <c r="F559" s="114">
        <v>2050</v>
      </c>
      <c r="G559" s="114">
        <v>100</v>
      </c>
      <c r="H559" s="114">
        <v>7500</v>
      </c>
      <c r="I559" s="117">
        <v>1001</v>
      </c>
      <c r="J559" s="114">
        <v>181</v>
      </c>
      <c r="K559" s="118">
        <v>0</v>
      </c>
    </row>
    <row r="560" spans="1:11" x14ac:dyDescent="0.25">
      <c r="A560" s="114">
        <v>75088</v>
      </c>
      <c r="B560" s="114" t="s">
        <v>512</v>
      </c>
      <c r="C560" s="115" t="s">
        <v>513</v>
      </c>
      <c r="D560" s="114">
        <v>55</v>
      </c>
      <c r="E560" s="116">
        <v>530</v>
      </c>
      <c r="F560" s="114">
        <v>2050</v>
      </c>
      <c r="G560" s="114">
        <v>100</v>
      </c>
      <c r="H560" s="114">
        <v>7500</v>
      </c>
      <c r="I560" s="117">
        <v>1001</v>
      </c>
      <c r="J560" s="114">
        <v>181</v>
      </c>
      <c r="K560" s="118">
        <v>0</v>
      </c>
    </row>
    <row r="561" spans="1:11" x14ac:dyDescent="0.25">
      <c r="A561" s="114">
        <v>75089</v>
      </c>
      <c r="B561" s="114" t="s">
        <v>512</v>
      </c>
      <c r="C561" s="115" t="s">
        <v>513</v>
      </c>
      <c r="D561" s="114">
        <v>55</v>
      </c>
      <c r="E561" s="116">
        <v>530</v>
      </c>
      <c r="F561" s="114">
        <v>2050</v>
      </c>
      <c r="G561" s="114">
        <v>410</v>
      </c>
      <c r="H561" s="114">
        <v>7500</v>
      </c>
      <c r="I561" s="117">
        <v>1001</v>
      </c>
      <c r="J561" s="114">
        <v>181</v>
      </c>
      <c r="K561" s="118">
        <v>0</v>
      </c>
    </row>
    <row r="562" spans="1:11" x14ac:dyDescent="0.25">
      <c r="A562" s="114">
        <v>75093</v>
      </c>
      <c r="B562" s="114" t="s">
        <v>514</v>
      </c>
      <c r="C562" s="115" t="s">
        <v>948</v>
      </c>
      <c r="D562" s="114">
        <v>55</v>
      </c>
      <c r="E562" s="116">
        <v>530</v>
      </c>
      <c r="F562" s="114">
        <v>2050</v>
      </c>
      <c r="G562" s="114">
        <v>410</v>
      </c>
      <c r="H562" s="114">
        <v>7500</v>
      </c>
      <c r="I562" s="117">
        <v>1001</v>
      </c>
      <c r="J562" s="118">
        <v>181</v>
      </c>
      <c r="K562" s="118">
        <v>0</v>
      </c>
    </row>
    <row r="563" spans="1:11" x14ac:dyDescent="0.25">
      <c r="A563" s="114">
        <v>75094</v>
      </c>
      <c r="B563" s="114" t="s">
        <v>515</v>
      </c>
      <c r="C563" s="115" t="s">
        <v>949</v>
      </c>
      <c r="D563" s="114">
        <v>55</v>
      </c>
      <c r="E563" s="116">
        <v>530</v>
      </c>
      <c r="F563" s="114">
        <v>2050</v>
      </c>
      <c r="G563" s="114">
        <v>100</v>
      </c>
      <c r="H563" s="114">
        <v>7500</v>
      </c>
      <c r="I563" s="117">
        <v>1001</v>
      </c>
      <c r="J563" s="114">
        <v>181</v>
      </c>
      <c r="K563" s="118">
        <v>0</v>
      </c>
    </row>
    <row r="564" spans="1:11" x14ac:dyDescent="0.25">
      <c r="A564" s="114">
        <v>75095</v>
      </c>
      <c r="B564" s="114" t="s">
        <v>516</v>
      </c>
      <c r="C564" s="115" t="s">
        <v>950</v>
      </c>
      <c r="D564" s="114">
        <v>55</v>
      </c>
      <c r="E564" s="116">
        <v>530</v>
      </c>
      <c r="F564" s="114">
        <v>2050</v>
      </c>
      <c r="G564" s="114">
        <v>100</v>
      </c>
      <c r="H564" s="114">
        <v>7500</v>
      </c>
      <c r="I564" s="117">
        <v>1001</v>
      </c>
      <c r="J564" s="114">
        <v>181</v>
      </c>
      <c r="K564" s="118">
        <v>0</v>
      </c>
    </row>
    <row r="565" spans="1:11" x14ac:dyDescent="0.25">
      <c r="A565" s="114">
        <v>75096</v>
      </c>
      <c r="B565" s="114" t="s">
        <v>517</v>
      </c>
      <c r="C565" s="115" t="s">
        <v>518</v>
      </c>
      <c r="D565" s="114">
        <v>55</v>
      </c>
      <c r="E565" s="116">
        <v>530</v>
      </c>
      <c r="F565" s="114">
        <v>2050</v>
      </c>
      <c r="G565" s="114">
        <v>731</v>
      </c>
      <c r="H565" s="114">
        <v>7500</v>
      </c>
      <c r="I565" s="117">
        <v>1001</v>
      </c>
      <c r="J565" s="114">
        <v>181</v>
      </c>
      <c r="K565" s="118">
        <v>0</v>
      </c>
    </row>
    <row r="566" spans="1:11" x14ac:dyDescent="0.25">
      <c r="A566" s="114">
        <v>76005</v>
      </c>
      <c r="B566" s="114" t="s">
        <v>519</v>
      </c>
      <c r="C566" s="115" t="s">
        <v>520</v>
      </c>
      <c r="D566" s="114">
        <v>53</v>
      </c>
      <c r="E566" s="116">
        <v>520</v>
      </c>
      <c r="F566" s="114">
        <v>2002</v>
      </c>
      <c r="G566" s="114">
        <v>410</v>
      </c>
      <c r="H566" s="114">
        <v>7600</v>
      </c>
      <c r="I566" s="117">
        <v>1001</v>
      </c>
      <c r="J566" s="114">
        <v>111</v>
      </c>
      <c r="K566" s="118">
        <v>0</v>
      </c>
    </row>
    <row r="567" spans="1:11" x14ac:dyDescent="0.25">
      <c r="A567" s="114">
        <v>76020</v>
      </c>
      <c r="B567" s="114" t="s">
        <v>521</v>
      </c>
      <c r="C567" s="115" t="s">
        <v>522</v>
      </c>
      <c r="D567" s="114">
        <v>27</v>
      </c>
      <c r="E567" s="116">
        <v>80</v>
      </c>
      <c r="F567" s="114">
        <v>1730</v>
      </c>
      <c r="G567" s="114">
        <v>410</v>
      </c>
      <c r="H567" s="114">
        <v>7600</v>
      </c>
      <c r="I567" s="117">
        <v>1001</v>
      </c>
      <c r="J567" s="114">
        <v>161</v>
      </c>
      <c r="K567" s="118">
        <v>0</v>
      </c>
    </row>
    <row r="568" spans="1:11" x14ac:dyDescent="0.25">
      <c r="A568" s="114">
        <v>76021</v>
      </c>
      <c r="B568" s="114" t="s">
        <v>523</v>
      </c>
      <c r="C568" s="115" t="s">
        <v>524</v>
      </c>
      <c r="D568" s="114">
        <v>56</v>
      </c>
      <c r="E568" s="116">
        <v>540</v>
      </c>
      <c r="F568" s="114">
        <v>1730</v>
      </c>
      <c r="G568" s="114">
        <v>410</v>
      </c>
      <c r="H568" s="114">
        <v>7600</v>
      </c>
      <c r="I568" s="117">
        <v>1001</v>
      </c>
      <c r="J568" s="114">
        <v>161</v>
      </c>
      <c r="K568" s="118">
        <v>0</v>
      </c>
    </row>
    <row r="569" spans="1:11" x14ac:dyDescent="0.25">
      <c r="A569" s="114">
        <v>76024</v>
      </c>
      <c r="B569" s="114" t="s">
        <v>1046</v>
      </c>
      <c r="C569" s="115" t="s">
        <v>1047</v>
      </c>
      <c r="D569" s="114">
        <v>27</v>
      </c>
      <c r="E569" s="116">
        <v>80</v>
      </c>
      <c r="F569" s="114">
        <v>1733</v>
      </c>
      <c r="G569" s="114">
        <v>410</v>
      </c>
      <c r="H569" s="114">
        <v>7600</v>
      </c>
      <c r="I569" s="117">
        <v>1001</v>
      </c>
      <c r="J569" s="114">
        <v>161</v>
      </c>
      <c r="K569" s="118">
        <v>0</v>
      </c>
    </row>
    <row r="570" spans="1:11" x14ac:dyDescent="0.25">
      <c r="A570" s="114">
        <v>76030</v>
      </c>
      <c r="B570" s="114" t="s">
        <v>349</v>
      </c>
      <c r="C570" s="115" t="s">
        <v>899</v>
      </c>
      <c r="D570" s="114">
        <v>57</v>
      </c>
      <c r="E570" s="116">
        <v>540</v>
      </c>
      <c r="F570" s="114">
        <v>2200</v>
      </c>
      <c r="G570" s="114">
        <v>410</v>
      </c>
      <c r="H570" s="114">
        <v>7600</v>
      </c>
      <c r="I570" s="117">
        <v>1001</v>
      </c>
      <c r="J570" s="114">
        <v>161</v>
      </c>
      <c r="K570" s="118">
        <v>0</v>
      </c>
    </row>
    <row r="571" spans="1:11" x14ac:dyDescent="0.25">
      <c r="A571" s="114">
        <v>76040</v>
      </c>
      <c r="B571" s="114" t="s">
        <v>525</v>
      </c>
      <c r="C571" s="115" t="s">
        <v>526</v>
      </c>
      <c r="D571" s="114">
        <v>57</v>
      </c>
      <c r="E571" s="116">
        <v>540</v>
      </c>
      <c r="F571" s="114">
        <v>2200</v>
      </c>
      <c r="G571" s="114">
        <v>410</v>
      </c>
      <c r="H571" s="114">
        <v>7600</v>
      </c>
      <c r="I571" s="117">
        <v>1001</v>
      </c>
      <c r="J571" s="114">
        <v>161</v>
      </c>
      <c r="K571" s="118">
        <v>0</v>
      </c>
    </row>
    <row r="572" spans="1:11" x14ac:dyDescent="0.25">
      <c r="A572" s="114">
        <v>76041</v>
      </c>
      <c r="B572" s="114" t="s">
        <v>527</v>
      </c>
      <c r="C572" s="115" t="s">
        <v>528</v>
      </c>
      <c r="D572" s="114">
        <v>57</v>
      </c>
      <c r="E572" s="116">
        <v>540</v>
      </c>
      <c r="F572" s="114">
        <v>2200</v>
      </c>
      <c r="G572" s="114">
        <v>410</v>
      </c>
      <c r="H572" s="114">
        <v>7600</v>
      </c>
      <c r="I572" s="117">
        <v>1001</v>
      </c>
      <c r="J572" s="114">
        <v>161</v>
      </c>
      <c r="K572" s="118">
        <v>0</v>
      </c>
    </row>
    <row r="573" spans="1:11" x14ac:dyDescent="0.25">
      <c r="A573" s="114">
        <v>76053</v>
      </c>
      <c r="B573" s="114" t="s">
        <v>529</v>
      </c>
      <c r="C573" s="115" t="s">
        <v>530</v>
      </c>
      <c r="D573" s="114">
        <v>27</v>
      </c>
      <c r="E573" s="116">
        <v>540</v>
      </c>
      <c r="F573" s="114">
        <v>2200</v>
      </c>
      <c r="G573" s="114">
        <v>410</v>
      </c>
      <c r="H573" s="114">
        <v>7600</v>
      </c>
      <c r="I573" s="117">
        <v>1001</v>
      </c>
      <c r="J573" s="114">
        <v>161</v>
      </c>
      <c r="K573" s="118">
        <v>0</v>
      </c>
    </row>
    <row r="574" spans="1:11" x14ac:dyDescent="0.25">
      <c r="A574" s="114">
        <v>76055</v>
      </c>
      <c r="B574" s="114" t="s">
        <v>531</v>
      </c>
      <c r="C574" s="115" t="s">
        <v>532</v>
      </c>
      <c r="D574" s="114">
        <v>57</v>
      </c>
      <c r="E574" s="116">
        <v>540</v>
      </c>
      <c r="F574" s="114">
        <v>2200</v>
      </c>
      <c r="G574" s="114">
        <v>410</v>
      </c>
      <c r="H574" s="114">
        <v>7600</v>
      </c>
      <c r="I574" s="117">
        <v>1001</v>
      </c>
      <c r="J574" s="114">
        <v>161</v>
      </c>
      <c r="K574" s="118">
        <v>0</v>
      </c>
    </row>
    <row r="575" spans="1:11" x14ac:dyDescent="0.25">
      <c r="A575" s="114">
        <v>76080</v>
      </c>
      <c r="B575" s="114" t="s">
        <v>535</v>
      </c>
      <c r="C575" s="115" t="s">
        <v>951</v>
      </c>
      <c r="D575" s="114">
        <v>55</v>
      </c>
      <c r="E575" s="116">
        <v>530</v>
      </c>
      <c r="F575" s="114">
        <v>2050</v>
      </c>
      <c r="G575" s="114">
        <v>410</v>
      </c>
      <c r="H575" s="114">
        <v>7600</v>
      </c>
      <c r="I575" s="117">
        <v>1001</v>
      </c>
      <c r="J575" s="114">
        <v>181</v>
      </c>
      <c r="K575" s="118">
        <v>0</v>
      </c>
    </row>
    <row r="576" spans="1:11" x14ac:dyDescent="0.25">
      <c r="A576" s="114">
        <v>76081</v>
      </c>
      <c r="B576" s="114" t="s">
        <v>536</v>
      </c>
      <c r="C576" s="115" t="s">
        <v>952</v>
      </c>
      <c r="D576" s="114">
        <v>55</v>
      </c>
      <c r="E576" s="116">
        <v>530</v>
      </c>
      <c r="F576" s="114">
        <v>2050</v>
      </c>
      <c r="G576" s="114">
        <v>410</v>
      </c>
      <c r="H576" s="114">
        <v>7600</v>
      </c>
      <c r="I576" s="117">
        <v>1001</v>
      </c>
      <c r="J576" s="114">
        <v>181</v>
      </c>
      <c r="K576" s="118">
        <v>0</v>
      </c>
    </row>
    <row r="577" spans="1:11" x14ac:dyDescent="0.25">
      <c r="A577" s="114">
        <v>76082</v>
      </c>
      <c r="B577" s="114" t="s">
        <v>537</v>
      </c>
      <c r="C577" s="115" t="s">
        <v>953</v>
      </c>
      <c r="D577" s="114">
        <v>55</v>
      </c>
      <c r="E577" s="116">
        <v>530</v>
      </c>
      <c r="F577" s="114">
        <v>2050</v>
      </c>
      <c r="G577" s="114">
        <v>410</v>
      </c>
      <c r="H577" s="114">
        <v>7600</v>
      </c>
      <c r="I577" s="117">
        <v>1001</v>
      </c>
      <c r="J577" s="114">
        <v>181</v>
      </c>
      <c r="K577" s="118">
        <v>0</v>
      </c>
    </row>
    <row r="578" spans="1:11" x14ac:dyDescent="0.25">
      <c r="A578" s="114">
        <v>76083</v>
      </c>
      <c r="B578" s="114" t="s">
        <v>538</v>
      </c>
      <c r="C578" s="115" t="s">
        <v>539</v>
      </c>
      <c r="D578" s="114">
        <v>55</v>
      </c>
      <c r="E578" s="116">
        <v>530</v>
      </c>
      <c r="F578" s="114">
        <v>2050</v>
      </c>
      <c r="G578" s="114">
        <v>410</v>
      </c>
      <c r="H578" s="114">
        <v>7600</v>
      </c>
      <c r="I578" s="117">
        <v>1001</v>
      </c>
      <c r="J578" s="114">
        <v>181</v>
      </c>
      <c r="K578" s="118">
        <v>0</v>
      </c>
    </row>
    <row r="579" spans="1:11" x14ac:dyDescent="0.25">
      <c r="A579" s="114">
        <v>76084</v>
      </c>
      <c r="B579" s="114" t="s">
        <v>538</v>
      </c>
      <c r="C579" s="115" t="s">
        <v>954</v>
      </c>
      <c r="D579" s="114">
        <v>55</v>
      </c>
      <c r="E579" s="116">
        <v>530</v>
      </c>
      <c r="F579" s="114">
        <v>2050</v>
      </c>
      <c r="G579" s="114">
        <v>425</v>
      </c>
      <c r="H579" s="114">
        <v>7600</v>
      </c>
      <c r="I579" s="117">
        <v>418096</v>
      </c>
      <c r="J579" s="114">
        <v>181</v>
      </c>
      <c r="K579" s="118">
        <v>0</v>
      </c>
    </row>
    <row r="580" spans="1:11" x14ac:dyDescent="0.25">
      <c r="A580" s="114">
        <v>76085</v>
      </c>
      <c r="B580" s="114" t="s">
        <v>540</v>
      </c>
      <c r="C580" s="115" t="s">
        <v>541</v>
      </c>
      <c r="D580" s="114">
        <v>55</v>
      </c>
      <c r="E580" s="116">
        <v>530</v>
      </c>
      <c r="F580" s="114">
        <v>2050</v>
      </c>
      <c r="G580" s="114">
        <v>410</v>
      </c>
      <c r="H580" s="114">
        <v>7600</v>
      </c>
      <c r="I580" s="117">
        <v>1001</v>
      </c>
      <c r="J580" s="114">
        <v>181</v>
      </c>
      <c r="K580" s="118">
        <v>0</v>
      </c>
    </row>
    <row r="581" spans="1:11" x14ac:dyDescent="0.25">
      <c r="A581" s="114">
        <v>76086</v>
      </c>
      <c r="B581" s="114" t="s">
        <v>549</v>
      </c>
      <c r="C581" s="115" t="s">
        <v>811</v>
      </c>
      <c r="D581" s="114">
        <v>55</v>
      </c>
      <c r="E581" s="116">
        <v>530</v>
      </c>
      <c r="F581" s="114">
        <v>2050</v>
      </c>
      <c r="G581" s="114">
        <v>410</v>
      </c>
      <c r="H581" s="114">
        <v>7600</v>
      </c>
      <c r="I581" s="117">
        <v>1001</v>
      </c>
      <c r="J581" s="114">
        <v>181</v>
      </c>
      <c r="K581" s="118">
        <v>0</v>
      </c>
    </row>
    <row r="582" spans="1:11" x14ac:dyDescent="0.25">
      <c r="A582" s="114">
        <v>77070</v>
      </c>
      <c r="B582" s="114" t="s">
        <v>495</v>
      </c>
      <c r="C582" s="115" t="s">
        <v>955</v>
      </c>
      <c r="D582" s="114">
        <v>57</v>
      </c>
      <c r="E582" s="116">
        <v>540</v>
      </c>
      <c r="F582" s="114">
        <v>2200</v>
      </c>
      <c r="G582" s="114">
        <v>731</v>
      </c>
      <c r="H582" s="114">
        <v>7730</v>
      </c>
      <c r="I582" s="117">
        <v>1001</v>
      </c>
      <c r="J582" s="114">
        <v>161</v>
      </c>
      <c r="K582" s="118">
        <v>0</v>
      </c>
    </row>
    <row r="583" spans="1:11" x14ac:dyDescent="0.25">
      <c r="A583" s="114">
        <v>77071</v>
      </c>
      <c r="B583" s="114" t="s">
        <v>542</v>
      </c>
      <c r="C583" s="115" t="s">
        <v>956</v>
      </c>
      <c r="D583" s="114">
        <v>57</v>
      </c>
      <c r="E583" s="116">
        <v>540</v>
      </c>
      <c r="F583" s="114">
        <v>2200</v>
      </c>
      <c r="G583" s="114">
        <v>731</v>
      </c>
      <c r="H583" s="114">
        <v>7730</v>
      </c>
      <c r="I583" s="117">
        <v>1001</v>
      </c>
      <c r="J583" s="114">
        <v>161</v>
      </c>
      <c r="K583" s="118">
        <v>0</v>
      </c>
    </row>
    <row r="584" spans="1:11" x14ac:dyDescent="0.25">
      <c r="A584" s="114">
        <v>77083</v>
      </c>
      <c r="B584" s="114" t="s">
        <v>503</v>
      </c>
      <c r="C584" s="115" t="s">
        <v>957</v>
      </c>
      <c r="D584" s="114">
        <v>55</v>
      </c>
      <c r="E584" s="116">
        <v>530</v>
      </c>
      <c r="F584" s="114">
        <v>2050</v>
      </c>
      <c r="G584" s="114">
        <v>731</v>
      </c>
      <c r="H584" s="114">
        <v>7730</v>
      </c>
      <c r="I584" s="117">
        <v>1001</v>
      </c>
      <c r="J584" s="114">
        <v>181</v>
      </c>
      <c r="K584" s="118">
        <v>0</v>
      </c>
    </row>
    <row r="585" spans="1:11" x14ac:dyDescent="0.25">
      <c r="A585" s="114">
        <v>77096</v>
      </c>
      <c r="B585" s="114" t="s">
        <v>517</v>
      </c>
      <c r="C585" s="115" t="s">
        <v>518</v>
      </c>
      <c r="D585" s="114">
        <v>55</v>
      </c>
      <c r="E585" s="116">
        <v>530</v>
      </c>
      <c r="F585" s="114">
        <v>2050</v>
      </c>
      <c r="G585" s="114">
        <v>731</v>
      </c>
      <c r="H585" s="114">
        <v>7730</v>
      </c>
      <c r="I585" s="117">
        <v>1001</v>
      </c>
      <c r="J585" s="114">
        <v>181</v>
      </c>
      <c r="K585" s="118">
        <v>0</v>
      </c>
    </row>
    <row r="586" spans="1:11" x14ac:dyDescent="0.25">
      <c r="A586" s="114">
        <v>77130</v>
      </c>
      <c r="B586" s="114" t="s">
        <v>349</v>
      </c>
      <c r="C586" s="115" t="s">
        <v>899</v>
      </c>
      <c r="D586" s="114">
        <v>57</v>
      </c>
      <c r="E586" s="116">
        <v>540</v>
      </c>
      <c r="F586" s="114">
        <v>2200</v>
      </c>
      <c r="G586" s="114">
        <v>100</v>
      </c>
      <c r="H586" s="114">
        <v>7710</v>
      </c>
      <c r="I586" s="117">
        <v>1001</v>
      </c>
      <c r="J586" s="114">
        <v>161</v>
      </c>
      <c r="K586" s="118">
        <v>0</v>
      </c>
    </row>
    <row r="587" spans="1:11" x14ac:dyDescent="0.25">
      <c r="A587" s="114">
        <v>77133</v>
      </c>
      <c r="B587" s="114" t="s">
        <v>353</v>
      </c>
      <c r="C587" s="115" t="s">
        <v>543</v>
      </c>
      <c r="D587" s="114">
        <v>57</v>
      </c>
      <c r="E587" s="116">
        <v>540</v>
      </c>
      <c r="F587" s="114">
        <v>2200</v>
      </c>
      <c r="G587" s="114">
        <v>100</v>
      </c>
      <c r="H587" s="114">
        <v>7710</v>
      </c>
      <c r="I587" s="117">
        <v>1001</v>
      </c>
      <c r="J587" s="118">
        <v>161</v>
      </c>
      <c r="K587" s="118">
        <v>0</v>
      </c>
    </row>
    <row r="588" spans="1:11" x14ac:dyDescent="0.25">
      <c r="A588" s="114">
        <v>77181</v>
      </c>
      <c r="B588" s="114" t="s">
        <v>1143</v>
      </c>
      <c r="C588" s="115" t="s">
        <v>1144</v>
      </c>
      <c r="D588" s="114">
        <v>53</v>
      </c>
      <c r="E588" s="116">
        <v>520</v>
      </c>
      <c r="F588" s="114">
        <v>2050</v>
      </c>
      <c r="G588" s="114">
        <v>100</v>
      </c>
      <c r="H588" s="114">
        <v>7710</v>
      </c>
      <c r="I588" s="117">
        <v>1001</v>
      </c>
      <c r="J588" s="118">
        <v>181</v>
      </c>
      <c r="K588" s="118">
        <v>0</v>
      </c>
    </row>
    <row r="589" spans="1:11" x14ac:dyDescent="0.25">
      <c r="A589" s="114">
        <v>77183</v>
      </c>
      <c r="B589" s="114" t="s">
        <v>544</v>
      </c>
      <c r="C589" s="115" t="s">
        <v>958</v>
      </c>
      <c r="D589" s="114">
        <v>55</v>
      </c>
      <c r="E589" s="116">
        <v>530</v>
      </c>
      <c r="F589" s="114">
        <v>2050</v>
      </c>
      <c r="G589" s="114">
        <v>100</v>
      </c>
      <c r="H589" s="114">
        <v>7710</v>
      </c>
      <c r="I589" s="117">
        <v>1001</v>
      </c>
      <c r="J589" s="118">
        <v>181</v>
      </c>
      <c r="K589" s="118">
        <v>0</v>
      </c>
    </row>
    <row r="590" spans="1:11" x14ac:dyDescent="0.25">
      <c r="A590" s="114">
        <v>77184</v>
      </c>
      <c r="B590" s="114" t="s">
        <v>545</v>
      </c>
      <c r="C590" s="115" t="s">
        <v>959</v>
      </c>
      <c r="D590" s="114">
        <v>55</v>
      </c>
      <c r="E590" s="116">
        <v>530</v>
      </c>
      <c r="F590" s="114">
        <v>2050</v>
      </c>
      <c r="G590" s="114">
        <v>100</v>
      </c>
      <c r="H590" s="114">
        <v>7710</v>
      </c>
      <c r="I590" s="117">
        <v>1001</v>
      </c>
      <c r="J590" s="114">
        <v>181</v>
      </c>
      <c r="K590" s="118">
        <v>0</v>
      </c>
    </row>
    <row r="591" spans="1:11" x14ac:dyDescent="0.25">
      <c r="A591" s="114">
        <v>77202</v>
      </c>
      <c r="B591" s="114" t="s">
        <v>546</v>
      </c>
      <c r="C591" s="115" t="s">
        <v>960</v>
      </c>
      <c r="D591" s="114">
        <v>51</v>
      </c>
      <c r="E591" s="116">
        <v>520</v>
      </c>
      <c r="F591" s="114">
        <v>2002</v>
      </c>
      <c r="G591" s="114">
        <v>100</v>
      </c>
      <c r="H591" s="114">
        <v>7720</v>
      </c>
      <c r="I591" s="117">
        <v>1001</v>
      </c>
      <c r="J591" s="114">
        <v>111</v>
      </c>
      <c r="K591" s="118">
        <v>0</v>
      </c>
    </row>
    <row r="592" spans="1:11" x14ac:dyDescent="0.25">
      <c r="A592" s="114">
        <v>77210</v>
      </c>
      <c r="B592" s="114" t="s">
        <v>812</v>
      </c>
      <c r="C592" s="115" t="s">
        <v>813</v>
      </c>
      <c r="D592" s="114">
        <v>55</v>
      </c>
      <c r="E592" s="116">
        <v>530</v>
      </c>
      <c r="F592" s="114">
        <v>2050</v>
      </c>
      <c r="G592" s="114">
        <v>100</v>
      </c>
      <c r="H592" s="114">
        <v>7720</v>
      </c>
      <c r="I592" s="117">
        <v>1001</v>
      </c>
      <c r="J592" s="114">
        <v>181</v>
      </c>
      <c r="K592" s="118">
        <v>0</v>
      </c>
    </row>
    <row r="593" spans="1:11" x14ac:dyDescent="0.25">
      <c r="A593" s="114">
        <v>77232</v>
      </c>
      <c r="B593" s="114" t="s">
        <v>879</v>
      </c>
      <c r="C593" s="115" t="s">
        <v>900</v>
      </c>
      <c r="D593" s="114">
        <v>57</v>
      </c>
      <c r="E593" s="116">
        <v>540</v>
      </c>
      <c r="F593" s="114">
        <v>2200</v>
      </c>
      <c r="G593" s="114">
        <v>100</v>
      </c>
      <c r="H593" s="114">
        <v>7720</v>
      </c>
      <c r="I593" s="117">
        <v>1001</v>
      </c>
      <c r="J593" s="114">
        <v>161</v>
      </c>
      <c r="K593" s="118">
        <v>0</v>
      </c>
    </row>
    <row r="594" spans="1:11" x14ac:dyDescent="0.25">
      <c r="A594" s="114">
        <v>77233</v>
      </c>
      <c r="B594" s="114" t="s">
        <v>1048</v>
      </c>
      <c r="C594" s="115" t="s">
        <v>1049</v>
      </c>
      <c r="D594" s="114">
        <v>55</v>
      </c>
      <c r="E594" s="116">
        <v>540</v>
      </c>
      <c r="F594" s="114">
        <v>2200</v>
      </c>
      <c r="G594" s="114">
        <v>100</v>
      </c>
      <c r="H594" s="114">
        <v>7720</v>
      </c>
      <c r="I594" s="117">
        <v>1001</v>
      </c>
      <c r="J594" s="114">
        <v>181</v>
      </c>
      <c r="K594" s="118">
        <v>0</v>
      </c>
    </row>
    <row r="595" spans="1:11" x14ac:dyDescent="0.25">
      <c r="A595" s="114">
        <v>77239</v>
      </c>
      <c r="B595" s="114" t="s">
        <v>547</v>
      </c>
      <c r="C595" s="115" t="s">
        <v>548</v>
      </c>
      <c r="D595" s="114">
        <v>57</v>
      </c>
      <c r="E595" s="116">
        <v>540</v>
      </c>
      <c r="F595" s="114">
        <v>2200</v>
      </c>
      <c r="G595" s="114">
        <v>100</v>
      </c>
      <c r="H595" s="114">
        <v>7720</v>
      </c>
      <c r="I595" s="117">
        <v>1001</v>
      </c>
      <c r="J595" s="114">
        <v>161</v>
      </c>
      <c r="K595" s="118">
        <v>0</v>
      </c>
    </row>
    <row r="596" spans="1:11" x14ac:dyDescent="0.25">
      <c r="A596" s="114">
        <v>77240</v>
      </c>
      <c r="B596" s="114" t="s">
        <v>585</v>
      </c>
      <c r="C596" s="115" t="s">
        <v>961</v>
      </c>
      <c r="D596" s="114">
        <v>57</v>
      </c>
      <c r="E596" s="116">
        <v>540</v>
      </c>
      <c r="F596" s="114">
        <v>2200</v>
      </c>
      <c r="G596" s="114">
        <v>100</v>
      </c>
      <c r="H596" s="114">
        <v>7720</v>
      </c>
      <c r="I596" s="117">
        <v>1001</v>
      </c>
      <c r="J596" s="114">
        <v>161</v>
      </c>
      <c r="K596" s="118">
        <v>0</v>
      </c>
    </row>
    <row r="597" spans="1:11" x14ac:dyDescent="0.25">
      <c r="A597" s="114">
        <v>77241</v>
      </c>
      <c r="B597" s="114" t="s">
        <v>1145</v>
      </c>
      <c r="C597" s="115" t="s">
        <v>1146</v>
      </c>
      <c r="D597" s="114">
        <v>55</v>
      </c>
      <c r="E597" s="116">
        <v>540</v>
      </c>
      <c r="F597" s="114">
        <v>2200</v>
      </c>
      <c r="G597" s="114">
        <v>100</v>
      </c>
      <c r="H597" s="114">
        <v>7720</v>
      </c>
      <c r="I597" s="117">
        <v>1001</v>
      </c>
      <c r="J597" s="114">
        <v>161</v>
      </c>
      <c r="K597" s="118">
        <v>0</v>
      </c>
    </row>
    <row r="598" spans="1:11" x14ac:dyDescent="0.25">
      <c r="A598" s="114">
        <v>77281</v>
      </c>
      <c r="B598" s="114" t="s">
        <v>550</v>
      </c>
      <c r="C598" s="115" t="s">
        <v>962</v>
      </c>
      <c r="D598" s="114">
        <v>55</v>
      </c>
      <c r="E598" s="116">
        <v>530</v>
      </c>
      <c r="F598" s="114">
        <v>2050</v>
      </c>
      <c r="G598" s="114">
        <v>100</v>
      </c>
      <c r="H598" s="114">
        <v>7720</v>
      </c>
      <c r="I598" s="117">
        <v>1001</v>
      </c>
      <c r="J598" s="114">
        <v>181</v>
      </c>
      <c r="K598" s="118">
        <v>0</v>
      </c>
    </row>
    <row r="599" spans="1:11" x14ac:dyDescent="0.25">
      <c r="A599" s="114">
        <v>77282</v>
      </c>
      <c r="B599" s="114" t="s">
        <v>551</v>
      </c>
      <c r="C599" s="115" t="s">
        <v>963</v>
      </c>
      <c r="D599" s="114">
        <v>55</v>
      </c>
      <c r="E599" s="116">
        <v>530</v>
      </c>
      <c r="F599" s="114">
        <v>2050</v>
      </c>
      <c r="G599" s="114">
        <v>100</v>
      </c>
      <c r="H599" s="114">
        <v>7720</v>
      </c>
      <c r="I599" s="117">
        <v>1001</v>
      </c>
      <c r="J599" s="114">
        <v>181</v>
      </c>
      <c r="K599" s="118">
        <v>0</v>
      </c>
    </row>
    <row r="600" spans="1:11" x14ac:dyDescent="0.25">
      <c r="A600" s="114">
        <v>77283</v>
      </c>
      <c r="B600" s="114" t="s">
        <v>1147</v>
      </c>
      <c r="C600" s="115" t="s">
        <v>1148</v>
      </c>
      <c r="D600" s="114">
        <v>55</v>
      </c>
      <c r="E600" s="116">
        <v>530</v>
      </c>
      <c r="F600" s="114">
        <v>2050</v>
      </c>
      <c r="G600" s="114">
        <v>100</v>
      </c>
      <c r="H600" s="114">
        <v>7720</v>
      </c>
      <c r="I600" s="117">
        <v>1001</v>
      </c>
      <c r="J600" s="114">
        <v>181</v>
      </c>
      <c r="K600" s="118">
        <v>0</v>
      </c>
    </row>
    <row r="601" spans="1:11" x14ac:dyDescent="0.25">
      <c r="A601" s="114">
        <v>77284</v>
      </c>
      <c r="B601" s="114" t="s">
        <v>549</v>
      </c>
      <c r="C601" s="115" t="s">
        <v>811</v>
      </c>
      <c r="D601" s="114">
        <v>55</v>
      </c>
      <c r="E601" s="116">
        <v>530</v>
      </c>
      <c r="F601" s="114">
        <v>2050</v>
      </c>
      <c r="G601" s="114">
        <v>100</v>
      </c>
      <c r="H601" s="114">
        <v>7720</v>
      </c>
      <c r="I601" s="117">
        <v>1001</v>
      </c>
      <c r="J601" s="114">
        <v>181</v>
      </c>
      <c r="K601" s="118">
        <v>0</v>
      </c>
    </row>
    <row r="602" spans="1:11" x14ac:dyDescent="0.25">
      <c r="A602" s="114">
        <v>77287</v>
      </c>
      <c r="B602" s="114" t="s">
        <v>553</v>
      </c>
      <c r="C602" s="115" t="s">
        <v>964</v>
      </c>
      <c r="D602" s="114">
        <v>55</v>
      </c>
      <c r="E602" s="116">
        <v>540</v>
      </c>
      <c r="F602" s="114">
        <v>2200</v>
      </c>
      <c r="G602" s="114">
        <v>100</v>
      </c>
      <c r="H602" s="114">
        <v>7720</v>
      </c>
      <c r="I602" s="117">
        <v>1001</v>
      </c>
      <c r="J602" s="114">
        <v>181</v>
      </c>
      <c r="K602" s="118">
        <v>0</v>
      </c>
    </row>
    <row r="603" spans="1:11" x14ac:dyDescent="0.25">
      <c r="A603" s="114">
        <v>77288</v>
      </c>
      <c r="B603" s="114" t="s">
        <v>552</v>
      </c>
      <c r="C603" s="115" t="s">
        <v>965</v>
      </c>
      <c r="D603" s="114">
        <v>55</v>
      </c>
      <c r="E603" s="116">
        <v>540</v>
      </c>
      <c r="F603" s="114">
        <v>2200</v>
      </c>
      <c r="G603" s="114">
        <v>100</v>
      </c>
      <c r="H603" s="114">
        <v>7720</v>
      </c>
      <c r="I603" s="117">
        <v>1001</v>
      </c>
      <c r="J603" s="114">
        <v>181</v>
      </c>
      <c r="K603" s="118">
        <v>0</v>
      </c>
    </row>
    <row r="604" spans="1:11" x14ac:dyDescent="0.25">
      <c r="A604" s="114">
        <v>77289</v>
      </c>
      <c r="B604" s="114" t="s">
        <v>554</v>
      </c>
      <c r="C604" s="115" t="s">
        <v>555</v>
      </c>
      <c r="D604" s="114">
        <v>55</v>
      </c>
      <c r="E604" s="116">
        <v>540</v>
      </c>
      <c r="F604" s="114">
        <v>2200</v>
      </c>
      <c r="G604" s="114">
        <v>100</v>
      </c>
      <c r="H604" s="114">
        <v>7720</v>
      </c>
      <c r="I604" s="117">
        <v>1001</v>
      </c>
      <c r="J604" s="114">
        <v>181</v>
      </c>
      <c r="K604" s="118">
        <v>0</v>
      </c>
    </row>
    <row r="605" spans="1:11" x14ac:dyDescent="0.25">
      <c r="A605" s="114">
        <v>77300</v>
      </c>
      <c r="B605" s="114" t="s">
        <v>556</v>
      </c>
      <c r="C605" s="115" t="s">
        <v>966</v>
      </c>
      <c r="D605" s="114">
        <v>51</v>
      </c>
      <c r="E605" s="116">
        <v>520</v>
      </c>
      <c r="F605" s="114">
        <v>2002</v>
      </c>
      <c r="G605" s="114">
        <v>100</v>
      </c>
      <c r="H605" s="114">
        <v>7730</v>
      </c>
      <c r="I605" s="117">
        <v>1001</v>
      </c>
      <c r="J605" s="114">
        <v>111</v>
      </c>
      <c r="K605" s="118">
        <v>0</v>
      </c>
    </row>
    <row r="606" spans="1:11" x14ac:dyDescent="0.25">
      <c r="A606" s="114">
        <v>77303</v>
      </c>
      <c r="B606" s="114" t="s">
        <v>375</v>
      </c>
      <c r="C606" s="115" t="s">
        <v>967</v>
      </c>
      <c r="D606" s="114">
        <v>53</v>
      </c>
      <c r="E606" s="116">
        <v>520</v>
      </c>
      <c r="F606" s="114">
        <v>2002</v>
      </c>
      <c r="G606" s="114">
        <v>100</v>
      </c>
      <c r="H606" s="114">
        <v>7731</v>
      </c>
      <c r="I606" s="117">
        <v>1001</v>
      </c>
      <c r="J606" s="118">
        <v>111</v>
      </c>
      <c r="K606" s="118">
        <v>0</v>
      </c>
    </row>
    <row r="607" spans="1:11" x14ac:dyDescent="0.25">
      <c r="A607" s="114">
        <v>77305</v>
      </c>
      <c r="B607" s="114" t="s">
        <v>557</v>
      </c>
      <c r="C607" s="115" t="s">
        <v>558</v>
      </c>
      <c r="D607" s="114">
        <v>53</v>
      </c>
      <c r="E607" s="116">
        <v>520</v>
      </c>
      <c r="F607" s="114">
        <v>2002</v>
      </c>
      <c r="G607" s="114">
        <v>100</v>
      </c>
      <c r="H607" s="114">
        <v>7730</v>
      </c>
      <c r="I607" s="117">
        <v>1001</v>
      </c>
      <c r="J607" s="118">
        <v>111</v>
      </c>
      <c r="K607" s="118">
        <v>0</v>
      </c>
    </row>
    <row r="608" spans="1:11" x14ac:dyDescent="0.25">
      <c r="A608" s="114">
        <v>77308</v>
      </c>
      <c r="B608" s="114" t="s">
        <v>559</v>
      </c>
      <c r="C608" s="115" t="s">
        <v>560</v>
      </c>
      <c r="D608" s="114">
        <v>53</v>
      </c>
      <c r="E608" s="116">
        <v>520</v>
      </c>
      <c r="F608" s="114">
        <v>2002</v>
      </c>
      <c r="G608" s="114">
        <v>100</v>
      </c>
      <c r="H608" s="114">
        <v>7730</v>
      </c>
      <c r="I608" s="117">
        <v>1001</v>
      </c>
      <c r="J608" s="118">
        <v>111</v>
      </c>
      <c r="K608" s="118">
        <v>0</v>
      </c>
    </row>
    <row r="609" spans="1:11" x14ac:dyDescent="0.25">
      <c r="A609" s="114">
        <v>77309</v>
      </c>
      <c r="B609" s="114" t="s">
        <v>561</v>
      </c>
      <c r="C609" s="115" t="s">
        <v>968</v>
      </c>
      <c r="D609" s="114">
        <v>53</v>
      </c>
      <c r="E609" s="116">
        <v>520</v>
      </c>
      <c r="F609" s="114">
        <v>2002</v>
      </c>
      <c r="G609" s="114">
        <v>100</v>
      </c>
      <c r="H609" s="114">
        <v>7730</v>
      </c>
      <c r="I609" s="117">
        <v>1001</v>
      </c>
      <c r="J609" s="114">
        <v>111</v>
      </c>
      <c r="K609" s="118">
        <v>0</v>
      </c>
    </row>
    <row r="610" spans="1:11" x14ac:dyDescent="0.25">
      <c r="A610" s="114">
        <v>77310</v>
      </c>
      <c r="B610" s="114" t="s">
        <v>562</v>
      </c>
      <c r="C610" s="115" t="s">
        <v>563</v>
      </c>
      <c r="D610" s="114">
        <v>55</v>
      </c>
      <c r="E610" s="116">
        <v>530</v>
      </c>
      <c r="F610" s="114">
        <v>2050</v>
      </c>
      <c r="G610" s="114">
        <v>100</v>
      </c>
      <c r="H610" s="114">
        <v>7730</v>
      </c>
      <c r="I610" s="117">
        <v>1001</v>
      </c>
      <c r="J610" s="114">
        <v>181</v>
      </c>
      <c r="K610" s="118">
        <v>0</v>
      </c>
    </row>
    <row r="611" spans="1:11" x14ac:dyDescent="0.25">
      <c r="A611" s="114">
        <v>77311</v>
      </c>
      <c r="B611" s="114" t="s">
        <v>564</v>
      </c>
      <c r="C611" s="115" t="s">
        <v>565</v>
      </c>
      <c r="D611" s="114">
        <v>55</v>
      </c>
      <c r="E611" s="116">
        <v>530</v>
      </c>
      <c r="F611" s="114">
        <v>2050</v>
      </c>
      <c r="G611" s="114">
        <v>100</v>
      </c>
      <c r="H611" s="114">
        <v>7730</v>
      </c>
      <c r="I611" s="117">
        <v>1001</v>
      </c>
      <c r="J611" s="118">
        <v>181</v>
      </c>
      <c r="K611" s="118">
        <v>0</v>
      </c>
    </row>
    <row r="612" spans="1:11" x14ac:dyDescent="0.25">
      <c r="A612" s="114">
        <v>77330</v>
      </c>
      <c r="B612" s="114" t="s">
        <v>349</v>
      </c>
      <c r="C612" s="115" t="s">
        <v>899</v>
      </c>
      <c r="D612" s="114">
        <v>57</v>
      </c>
      <c r="E612" s="116">
        <v>540</v>
      </c>
      <c r="F612" s="114">
        <v>2200</v>
      </c>
      <c r="G612" s="114">
        <v>100</v>
      </c>
      <c r="H612" s="114">
        <v>7730</v>
      </c>
      <c r="I612" s="117">
        <v>1001</v>
      </c>
      <c r="J612" s="114">
        <v>161</v>
      </c>
      <c r="K612" s="118">
        <v>0</v>
      </c>
    </row>
    <row r="613" spans="1:11" x14ac:dyDescent="0.25">
      <c r="A613" s="114">
        <v>77331</v>
      </c>
      <c r="B613" s="114" t="s">
        <v>566</v>
      </c>
      <c r="C613" s="155" t="s">
        <v>969</v>
      </c>
      <c r="D613" s="114">
        <v>57</v>
      </c>
      <c r="E613" s="156">
        <v>540</v>
      </c>
      <c r="F613" s="114">
        <v>2200</v>
      </c>
      <c r="G613" s="114">
        <v>731</v>
      </c>
      <c r="H613" s="114">
        <v>7730</v>
      </c>
      <c r="I613" s="117">
        <v>1840</v>
      </c>
      <c r="J613" s="114">
        <v>161</v>
      </c>
      <c r="K613" s="118">
        <v>0</v>
      </c>
    </row>
    <row r="614" spans="1:11" x14ac:dyDescent="0.25">
      <c r="A614" s="114">
        <v>77334</v>
      </c>
      <c r="B614" s="114" t="s">
        <v>386</v>
      </c>
      <c r="C614" s="115" t="s">
        <v>387</v>
      </c>
      <c r="D614" s="114">
        <v>57</v>
      </c>
      <c r="E614" s="116">
        <v>540</v>
      </c>
      <c r="F614" s="114">
        <v>2200</v>
      </c>
      <c r="G614" s="114">
        <v>100</v>
      </c>
      <c r="H614" s="114">
        <v>7730</v>
      </c>
      <c r="I614" s="117">
        <v>1001</v>
      </c>
      <c r="J614" s="114">
        <v>161</v>
      </c>
      <c r="K614" s="118">
        <v>0</v>
      </c>
    </row>
    <row r="615" spans="1:11" x14ac:dyDescent="0.25">
      <c r="A615" s="114">
        <v>77338</v>
      </c>
      <c r="B615" s="114" t="s">
        <v>567</v>
      </c>
      <c r="C615" s="115" t="s">
        <v>568</v>
      </c>
      <c r="D615" s="114">
        <v>57</v>
      </c>
      <c r="E615" s="116">
        <v>540</v>
      </c>
      <c r="F615" s="114">
        <v>2200</v>
      </c>
      <c r="G615" s="114">
        <v>100</v>
      </c>
      <c r="H615" s="114">
        <v>7730</v>
      </c>
      <c r="I615" s="117">
        <v>1001</v>
      </c>
      <c r="J615" s="114">
        <v>161</v>
      </c>
      <c r="K615" s="118">
        <v>0</v>
      </c>
    </row>
    <row r="616" spans="1:11" x14ac:dyDescent="0.25">
      <c r="A616" s="114">
        <v>77339</v>
      </c>
      <c r="B616" s="114" t="s">
        <v>569</v>
      </c>
      <c r="C616" s="115" t="s">
        <v>970</v>
      </c>
      <c r="D616" s="114">
        <v>57</v>
      </c>
      <c r="E616" s="116">
        <v>540</v>
      </c>
      <c r="F616" s="114">
        <v>2200</v>
      </c>
      <c r="G616" s="114">
        <v>100</v>
      </c>
      <c r="H616" s="114">
        <v>7731</v>
      </c>
      <c r="I616" s="117">
        <v>1001</v>
      </c>
      <c r="J616" s="114">
        <v>161</v>
      </c>
      <c r="K616" s="118">
        <v>0</v>
      </c>
    </row>
    <row r="617" spans="1:11" x14ac:dyDescent="0.25">
      <c r="A617" s="114">
        <v>77341</v>
      </c>
      <c r="B617" s="114" t="s">
        <v>570</v>
      </c>
      <c r="C617" s="115" t="s">
        <v>971</v>
      </c>
      <c r="D617" s="114">
        <v>57</v>
      </c>
      <c r="E617" s="116">
        <v>540</v>
      </c>
      <c r="F617" s="114">
        <v>2200</v>
      </c>
      <c r="G617" s="114">
        <v>731</v>
      </c>
      <c r="H617" s="114">
        <v>7730</v>
      </c>
      <c r="I617" s="117">
        <v>1001</v>
      </c>
      <c r="J617" s="114">
        <v>161</v>
      </c>
      <c r="K617" s="118">
        <v>0</v>
      </c>
    </row>
    <row r="618" spans="1:11" x14ac:dyDescent="0.25">
      <c r="A618" s="114">
        <v>77342</v>
      </c>
      <c r="B618" s="114" t="s">
        <v>571</v>
      </c>
      <c r="C618" s="115" t="s">
        <v>1149</v>
      </c>
      <c r="D618" s="114">
        <v>57</v>
      </c>
      <c r="E618" s="116">
        <v>540</v>
      </c>
      <c r="F618" s="114">
        <v>2200</v>
      </c>
      <c r="G618" s="114">
        <v>100</v>
      </c>
      <c r="H618" s="114">
        <v>7730</v>
      </c>
      <c r="I618" s="117">
        <v>1001</v>
      </c>
      <c r="J618" s="114">
        <v>161</v>
      </c>
      <c r="K618" s="118">
        <v>0</v>
      </c>
    </row>
    <row r="619" spans="1:11" x14ac:dyDescent="0.25">
      <c r="A619" s="114">
        <v>77343</v>
      </c>
      <c r="B619" s="114" t="s">
        <v>571</v>
      </c>
      <c r="C619" s="115" t="s">
        <v>1149</v>
      </c>
      <c r="D619" s="114">
        <v>57</v>
      </c>
      <c r="E619" s="116">
        <v>540</v>
      </c>
      <c r="F619" s="114">
        <v>2200</v>
      </c>
      <c r="G619" s="114">
        <v>100</v>
      </c>
      <c r="H619" s="114">
        <v>7730</v>
      </c>
      <c r="I619" s="117">
        <v>1209</v>
      </c>
      <c r="J619" s="114">
        <v>161</v>
      </c>
      <c r="K619" s="118">
        <v>0</v>
      </c>
    </row>
    <row r="620" spans="1:11" x14ac:dyDescent="0.25">
      <c r="A620" s="114">
        <v>77345</v>
      </c>
      <c r="B620" s="114" t="s">
        <v>572</v>
      </c>
      <c r="C620" s="115" t="s">
        <v>573</v>
      </c>
      <c r="D620" s="114">
        <v>57</v>
      </c>
      <c r="E620" s="116">
        <v>540</v>
      </c>
      <c r="F620" s="114">
        <v>2200</v>
      </c>
      <c r="G620" s="114">
        <v>100</v>
      </c>
      <c r="H620" s="114">
        <v>7730</v>
      </c>
      <c r="I620" s="117">
        <v>1001</v>
      </c>
      <c r="J620" s="114">
        <v>161</v>
      </c>
      <c r="K620" s="118">
        <v>0</v>
      </c>
    </row>
    <row r="621" spans="1:11" x14ac:dyDescent="0.25">
      <c r="A621" s="114">
        <v>77348</v>
      </c>
      <c r="B621" s="114" t="s">
        <v>574</v>
      </c>
      <c r="C621" s="115" t="s">
        <v>972</v>
      </c>
      <c r="D621" s="114">
        <v>57</v>
      </c>
      <c r="E621" s="116">
        <v>540</v>
      </c>
      <c r="F621" s="114">
        <v>2200</v>
      </c>
      <c r="G621" s="114">
        <v>731</v>
      </c>
      <c r="H621" s="114">
        <v>7730</v>
      </c>
      <c r="I621" s="117">
        <v>1001</v>
      </c>
      <c r="J621" s="114">
        <v>161</v>
      </c>
      <c r="K621" s="118">
        <v>0</v>
      </c>
    </row>
    <row r="622" spans="1:11" x14ac:dyDescent="0.25">
      <c r="A622" s="114">
        <v>77350</v>
      </c>
      <c r="B622" s="114" t="s">
        <v>349</v>
      </c>
      <c r="C622" s="115" t="s">
        <v>899</v>
      </c>
      <c r="D622" s="114">
        <v>57</v>
      </c>
      <c r="E622" s="116">
        <v>540</v>
      </c>
      <c r="F622" s="114">
        <v>2200</v>
      </c>
      <c r="G622" s="114">
        <v>100</v>
      </c>
      <c r="H622" s="114">
        <v>7731</v>
      </c>
      <c r="I622" s="117">
        <v>1001</v>
      </c>
      <c r="J622" s="118">
        <v>161</v>
      </c>
      <c r="K622" s="118">
        <v>0</v>
      </c>
    </row>
    <row r="623" spans="1:11" x14ac:dyDescent="0.25">
      <c r="A623" s="114">
        <v>77380</v>
      </c>
      <c r="B623" s="114" t="s">
        <v>575</v>
      </c>
      <c r="C623" s="115" t="s">
        <v>576</v>
      </c>
      <c r="D623" s="114">
        <v>55</v>
      </c>
      <c r="E623" s="116">
        <v>530</v>
      </c>
      <c r="F623" s="114">
        <v>2050</v>
      </c>
      <c r="G623" s="114">
        <v>100</v>
      </c>
      <c r="H623" s="114">
        <v>7730</v>
      </c>
      <c r="I623" s="117">
        <v>1001</v>
      </c>
      <c r="J623" s="114">
        <v>181</v>
      </c>
      <c r="K623" s="118">
        <v>0</v>
      </c>
    </row>
    <row r="624" spans="1:11" x14ac:dyDescent="0.25">
      <c r="A624" s="114">
        <v>77381</v>
      </c>
      <c r="B624" s="114" t="s">
        <v>577</v>
      </c>
      <c r="C624" s="115" t="s">
        <v>578</v>
      </c>
      <c r="D624" s="114">
        <v>55</v>
      </c>
      <c r="E624" s="116">
        <v>530</v>
      </c>
      <c r="F624" s="114">
        <v>2050</v>
      </c>
      <c r="G624" s="114">
        <v>100</v>
      </c>
      <c r="H624" s="114">
        <v>7730</v>
      </c>
      <c r="I624" s="117">
        <v>1001</v>
      </c>
      <c r="J624" s="114">
        <v>181</v>
      </c>
      <c r="K624" s="118">
        <v>0</v>
      </c>
    </row>
    <row r="625" spans="1:11" x14ac:dyDescent="0.25">
      <c r="A625" s="114">
        <v>77382</v>
      </c>
      <c r="B625" s="114" t="s">
        <v>579</v>
      </c>
      <c r="C625" s="115" t="s">
        <v>973</v>
      </c>
      <c r="D625" s="114">
        <v>55</v>
      </c>
      <c r="E625" s="116">
        <v>540</v>
      </c>
      <c r="F625" s="114">
        <v>2200</v>
      </c>
      <c r="G625" s="114">
        <v>100</v>
      </c>
      <c r="H625" s="114">
        <v>7730</v>
      </c>
      <c r="I625" s="117">
        <v>1001</v>
      </c>
      <c r="J625" s="114">
        <v>181</v>
      </c>
      <c r="K625" s="118">
        <v>0</v>
      </c>
    </row>
    <row r="626" spans="1:11" x14ac:dyDescent="0.25">
      <c r="A626" s="114">
        <v>77383</v>
      </c>
      <c r="B626" s="114" t="s">
        <v>1150</v>
      </c>
      <c r="C626" s="115" t="s">
        <v>1151</v>
      </c>
      <c r="D626" s="114">
        <v>55</v>
      </c>
      <c r="E626" s="116">
        <v>530</v>
      </c>
      <c r="F626" s="114">
        <v>2050</v>
      </c>
      <c r="G626" s="114">
        <v>100</v>
      </c>
      <c r="H626" s="114">
        <v>7730</v>
      </c>
      <c r="I626" s="117">
        <v>1001</v>
      </c>
      <c r="J626" s="118">
        <v>181</v>
      </c>
      <c r="K626" s="118">
        <v>0</v>
      </c>
    </row>
    <row r="627" spans="1:11" x14ac:dyDescent="0.25">
      <c r="A627" s="114">
        <v>77384</v>
      </c>
      <c r="B627" s="114" t="s">
        <v>1152</v>
      </c>
      <c r="C627" s="115" t="s">
        <v>1153</v>
      </c>
      <c r="D627" s="114">
        <v>55</v>
      </c>
      <c r="E627" s="116">
        <v>530</v>
      </c>
      <c r="F627" s="114">
        <v>2050</v>
      </c>
      <c r="G627" s="114">
        <v>100</v>
      </c>
      <c r="H627" s="114">
        <v>7730</v>
      </c>
      <c r="I627" s="117">
        <v>1001</v>
      </c>
      <c r="J627" s="118">
        <v>181</v>
      </c>
      <c r="K627" s="118">
        <v>0</v>
      </c>
    </row>
    <row r="628" spans="1:11" x14ac:dyDescent="0.25">
      <c r="A628" s="114">
        <v>77385</v>
      </c>
      <c r="B628" s="114" t="s">
        <v>580</v>
      </c>
      <c r="C628" s="115" t="s">
        <v>581</v>
      </c>
      <c r="D628" s="114">
        <v>55</v>
      </c>
      <c r="E628" s="116">
        <v>530</v>
      </c>
      <c r="F628" s="114">
        <v>2050</v>
      </c>
      <c r="G628" s="114">
        <v>100</v>
      </c>
      <c r="H628" s="114">
        <v>7730</v>
      </c>
      <c r="I628" s="117">
        <v>1001</v>
      </c>
      <c r="J628" s="118">
        <v>181</v>
      </c>
      <c r="K628" s="118">
        <v>0</v>
      </c>
    </row>
    <row r="629" spans="1:11" x14ac:dyDescent="0.25">
      <c r="A629" s="114">
        <v>77386</v>
      </c>
      <c r="B629" s="114" t="s">
        <v>580</v>
      </c>
      <c r="C629" s="115" t="s">
        <v>581</v>
      </c>
      <c r="D629" s="114">
        <v>55</v>
      </c>
      <c r="E629" s="116">
        <v>530</v>
      </c>
      <c r="F629" s="114">
        <v>2050</v>
      </c>
      <c r="G629" s="114">
        <v>422</v>
      </c>
      <c r="H629" s="114">
        <v>7730</v>
      </c>
      <c r="I629" s="117">
        <v>420033</v>
      </c>
      <c r="J629" s="114">
        <v>161</v>
      </c>
      <c r="K629" s="118">
        <v>0</v>
      </c>
    </row>
    <row r="630" spans="1:11" x14ac:dyDescent="0.25">
      <c r="A630" s="114">
        <v>77391</v>
      </c>
      <c r="B630" s="114" t="s">
        <v>582</v>
      </c>
      <c r="C630" s="155" t="s">
        <v>974</v>
      </c>
      <c r="D630" s="114">
        <v>55</v>
      </c>
      <c r="E630" s="156">
        <v>530</v>
      </c>
      <c r="F630" s="114">
        <v>2050</v>
      </c>
      <c r="G630" s="114">
        <v>731</v>
      </c>
      <c r="H630" s="114">
        <v>7730</v>
      </c>
      <c r="I630" s="117">
        <v>1840</v>
      </c>
      <c r="J630" s="114">
        <v>181</v>
      </c>
      <c r="K630" s="118">
        <v>0</v>
      </c>
    </row>
    <row r="631" spans="1:11" x14ac:dyDescent="0.25">
      <c r="A631" s="114">
        <v>77393</v>
      </c>
      <c r="B631" s="114" t="s">
        <v>975</v>
      </c>
      <c r="C631" s="115" t="s">
        <v>976</v>
      </c>
      <c r="D631" s="114">
        <v>55</v>
      </c>
      <c r="E631" s="116">
        <v>530</v>
      </c>
      <c r="F631" s="114">
        <v>2050</v>
      </c>
      <c r="G631" s="114">
        <v>100</v>
      </c>
      <c r="H631" s="114">
        <v>7730</v>
      </c>
      <c r="I631" s="117">
        <v>1001</v>
      </c>
      <c r="J631" s="114">
        <v>181</v>
      </c>
      <c r="K631" s="118">
        <v>0</v>
      </c>
    </row>
    <row r="632" spans="1:11" x14ac:dyDescent="0.25">
      <c r="A632" s="114">
        <v>77395</v>
      </c>
      <c r="B632" s="114" t="s">
        <v>394</v>
      </c>
      <c r="C632" s="115" t="s">
        <v>395</v>
      </c>
      <c r="D632" s="114">
        <v>55</v>
      </c>
      <c r="E632" s="116">
        <v>530</v>
      </c>
      <c r="F632" s="114">
        <v>2050</v>
      </c>
      <c r="G632" s="114">
        <v>100</v>
      </c>
      <c r="H632" s="114">
        <v>7730</v>
      </c>
      <c r="I632" s="117">
        <v>1001</v>
      </c>
      <c r="J632" s="114">
        <v>181</v>
      </c>
      <c r="K632" s="118">
        <v>0</v>
      </c>
    </row>
    <row r="633" spans="1:11" x14ac:dyDescent="0.25">
      <c r="A633" s="114">
        <v>77396</v>
      </c>
      <c r="B633" s="114" t="s">
        <v>396</v>
      </c>
      <c r="C633" s="115" t="s">
        <v>977</v>
      </c>
      <c r="D633" s="114">
        <v>55</v>
      </c>
      <c r="E633" s="116">
        <v>530</v>
      </c>
      <c r="F633" s="114">
        <v>2050</v>
      </c>
      <c r="G633" s="114">
        <v>100</v>
      </c>
      <c r="H633" s="114">
        <v>7730</v>
      </c>
      <c r="I633" s="117">
        <v>1001</v>
      </c>
      <c r="J633" s="114">
        <v>181</v>
      </c>
      <c r="K633" s="118">
        <v>0</v>
      </c>
    </row>
    <row r="634" spans="1:11" x14ac:dyDescent="0.25">
      <c r="A634" s="114">
        <v>77608</v>
      </c>
      <c r="B634" s="114" t="s">
        <v>583</v>
      </c>
      <c r="C634" s="115" t="s">
        <v>584</v>
      </c>
      <c r="D634" s="114">
        <v>53</v>
      </c>
      <c r="E634" s="116">
        <v>520</v>
      </c>
      <c r="F634" s="114">
        <v>2002</v>
      </c>
      <c r="G634" s="114">
        <v>100</v>
      </c>
      <c r="H634" s="114">
        <v>7760</v>
      </c>
      <c r="I634" s="117">
        <v>1001</v>
      </c>
      <c r="J634" s="114">
        <v>111</v>
      </c>
      <c r="K634" s="118">
        <v>0</v>
      </c>
    </row>
    <row r="635" spans="1:11" x14ac:dyDescent="0.25">
      <c r="A635" s="114">
        <v>77610</v>
      </c>
      <c r="B635" s="114" t="s">
        <v>480</v>
      </c>
      <c r="C635" s="115" t="s">
        <v>978</v>
      </c>
      <c r="D635" s="114">
        <v>53</v>
      </c>
      <c r="E635" s="116">
        <v>520</v>
      </c>
      <c r="F635" s="114">
        <v>2002</v>
      </c>
      <c r="G635" s="114">
        <v>713</v>
      </c>
      <c r="H635" s="114">
        <v>7790</v>
      </c>
      <c r="I635" s="117">
        <v>1001</v>
      </c>
      <c r="J635" s="114">
        <v>111</v>
      </c>
      <c r="K635" s="118">
        <v>0</v>
      </c>
    </row>
    <row r="636" spans="1:11" x14ac:dyDescent="0.25">
      <c r="A636" s="114">
        <v>77626</v>
      </c>
      <c r="B636" s="114" t="s">
        <v>1154</v>
      </c>
      <c r="C636" s="115" t="s">
        <v>1155</v>
      </c>
      <c r="D636" s="114">
        <v>57</v>
      </c>
      <c r="E636" s="116">
        <v>540</v>
      </c>
      <c r="F636" s="114">
        <v>2200</v>
      </c>
      <c r="G636" s="114">
        <v>100</v>
      </c>
      <c r="H636" s="114">
        <v>7760</v>
      </c>
      <c r="I636" s="117">
        <v>1001</v>
      </c>
      <c r="J636" s="114">
        <v>161</v>
      </c>
      <c r="K636" s="118">
        <v>0</v>
      </c>
    </row>
    <row r="637" spans="1:11" x14ac:dyDescent="0.25">
      <c r="A637" s="114">
        <v>77630</v>
      </c>
      <c r="B637" s="114" t="s">
        <v>349</v>
      </c>
      <c r="C637" s="115" t="s">
        <v>899</v>
      </c>
      <c r="D637" s="114">
        <v>57</v>
      </c>
      <c r="E637" s="116">
        <v>540</v>
      </c>
      <c r="F637" s="114">
        <v>2200</v>
      </c>
      <c r="G637" s="114">
        <v>100</v>
      </c>
      <c r="H637" s="114">
        <v>7760</v>
      </c>
      <c r="I637" s="117">
        <v>1001</v>
      </c>
      <c r="J637" s="118">
        <v>161</v>
      </c>
      <c r="K637" s="118">
        <v>0</v>
      </c>
    </row>
    <row r="638" spans="1:11" x14ac:dyDescent="0.25">
      <c r="A638" s="114">
        <v>77639</v>
      </c>
      <c r="B638" s="114" t="s">
        <v>1156</v>
      </c>
      <c r="C638" s="115" t="s">
        <v>1157</v>
      </c>
      <c r="D638" s="114">
        <v>55</v>
      </c>
      <c r="E638" s="116">
        <v>530</v>
      </c>
      <c r="F638" s="114">
        <v>2050</v>
      </c>
      <c r="G638" s="114">
        <v>100</v>
      </c>
      <c r="H638" s="114">
        <v>7760</v>
      </c>
      <c r="I638" s="117">
        <v>1001</v>
      </c>
      <c r="J638" s="114">
        <v>181</v>
      </c>
      <c r="K638" s="118">
        <v>0</v>
      </c>
    </row>
    <row r="639" spans="1:11" x14ac:dyDescent="0.25">
      <c r="A639" s="114">
        <v>77642</v>
      </c>
      <c r="B639" s="114" t="s">
        <v>586</v>
      </c>
      <c r="C639" s="115" t="s">
        <v>1158</v>
      </c>
      <c r="D639" s="114">
        <v>58</v>
      </c>
      <c r="E639" s="116">
        <v>540</v>
      </c>
      <c r="F639" s="114">
        <v>2200</v>
      </c>
      <c r="G639" s="114">
        <v>100</v>
      </c>
      <c r="H639" s="114">
        <v>7760</v>
      </c>
      <c r="I639" s="117">
        <v>1150</v>
      </c>
      <c r="J639" s="114">
        <v>161</v>
      </c>
      <c r="K639" s="118">
        <v>0</v>
      </c>
    </row>
    <row r="640" spans="1:11" x14ac:dyDescent="0.25">
      <c r="A640" s="114">
        <v>77643</v>
      </c>
      <c r="B640" s="114" t="s">
        <v>586</v>
      </c>
      <c r="C640" s="115" t="s">
        <v>587</v>
      </c>
      <c r="D640" s="114">
        <v>58</v>
      </c>
      <c r="E640" s="116">
        <v>540</v>
      </c>
      <c r="F640" s="114">
        <v>2200</v>
      </c>
      <c r="G640" s="114">
        <v>100</v>
      </c>
      <c r="H640" s="114">
        <v>7760</v>
      </c>
      <c r="I640" s="117">
        <v>1150</v>
      </c>
      <c r="J640" s="114">
        <v>161</v>
      </c>
      <c r="K640" s="118">
        <v>0</v>
      </c>
    </row>
    <row r="641" spans="1:11" x14ac:dyDescent="0.25">
      <c r="A641" s="114">
        <v>77645</v>
      </c>
      <c r="B641" s="114" t="s">
        <v>588</v>
      </c>
      <c r="C641" s="115" t="s">
        <v>589</v>
      </c>
      <c r="D641" s="114">
        <v>29</v>
      </c>
      <c r="E641" s="116">
        <v>540</v>
      </c>
      <c r="F641" s="114">
        <v>2200</v>
      </c>
      <c r="G641" s="114">
        <v>100</v>
      </c>
      <c r="H641" s="114">
        <v>7760</v>
      </c>
      <c r="I641" s="117">
        <v>1001</v>
      </c>
      <c r="J641" s="114">
        <v>161</v>
      </c>
      <c r="K641" s="118">
        <v>0</v>
      </c>
    </row>
    <row r="642" spans="1:11" x14ac:dyDescent="0.25">
      <c r="A642" s="114">
        <v>77650</v>
      </c>
      <c r="B642" s="114" t="s">
        <v>590</v>
      </c>
      <c r="C642" s="115" t="s">
        <v>979</v>
      </c>
      <c r="D642" s="114">
        <v>57</v>
      </c>
      <c r="E642" s="116">
        <v>540</v>
      </c>
      <c r="F642" s="114">
        <v>2200</v>
      </c>
      <c r="G642" s="114">
        <v>100</v>
      </c>
      <c r="H642" s="114">
        <v>7760</v>
      </c>
      <c r="I642" s="117">
        <v>1001</v>
      </c>
      <c r="J642" s="118">
        <v>161</v>
      </c>
      <c r="K642" s="118">
        <v>0</v>
      </c>
    </row>
    <row r="643" spans="1:11" x14ac:dyDescent="0.25">
      <c r="A643" s="114">
        <v>77651</v>
      </c>
      <c r="B643" s="114" t="s">
        <v>591</v>
      </c>
      <c r="C643" s="115" t="s">
        <v>980</v>
      </c>
      <c r="D643" s="114">
        <v>29</v>
      </c>
      <c r="E643" s="116">
        <v>540</v>
      </c>
      <c r="F643" s="114">
        <v>2200</v>
      </c>
      <c r="G643" s="114">
        <v>100</v>
      </c>
      <c r="H643" s="114">
        <v>7760</v>
      </c>
      <c r="I643" s="117">
        <v>1001</v>
      </c>
      <c r="J643" s="118">
        <v>161</v>
      </c>
      <c r="K643" s="118">
        <v>0</v>
      </c>
    </row>
    <row r="644" spans="1:11" x14ac:dyDescent="0.25">
      <c r="A644" s="114">
        <v>77652</v>
      </c>
      <c r="B644" s="114" t="s">
        <v>591</v>
      </c>
      <c r="C644" s="115" t="s">
        <v>980</v>
      </c>
      <c r="D644" s="114">
        <v>29</v>
      </c>
      <c r="E644" s="116">
        <v>540</v>
      </c>
      <c r="F644" s="114">
        <v>2200</v>
      </c>
      <c r="G644" s="114">
        <v>100</v>
      </c>
      <c r="H644" s="114">
        <v>7760</v>
      </c>
      <c r="I644" s="117">
        <v>1001</v>
      </c>
      <c r="J644" s="118">
        <v>161</v>
      </c>
      <c r="K644" s="118">
        <v>0</v>
      </c>
    </row>
    <row r="645" spans="1:11" x14ac:dyDescent="0.25">
      <c r="A645" s="114">
        <v>77653</v>
      </c>
      <c r="B645" s="114" t="s">
        <v>533</v>
      </c>
      <c r="C645" s="115" t="s">
        <v>534</v>
      </c>
      <c r="D645" s="114">
        <v>29</v>
      </c>
      <c r="E645" s="116">
        <v>540</v>
      </c>
      <c r="F645" s="114">
        <v>2200</v>
      </c>
      <c r="G645" s="114">
        <v>100</v>
      </c>
      <c r="H645" s="114">
        <v>7760</v>
      </c>
      <c r="I645" s="117">
        <v>1001</v>
      </c>
      <c r="J645" s="114">
        <v>161</v>
      </c>
      <c r="K645" s="118">
        <v>0</v>
      </c>
    </row>
    <row r="646" spans="1:11" x14ac:dyDescent="0.25">
      <c r="A646" s="114">
        <v>77655</v>
      </c>
      <c r="B646" s="114" t="s">
        <v>592</v>
      </c>
      <c r="C646" s="115" t="s">
        <v>593</v>
      </c>
      <c r="D646" s="114">
        <v>29</v>
      </c>
      <c r="E646" s="116">
        <v>540</v>
      </c>
      <c r="F646" s="114">
        <v>2200</v>
      </c>
      <c r="G646" s="114">
        <v>100</v>
      </c>
      <c r="H646" s="114">
        <v>7760</v>
      </c>
      <c r="I646" s="117">
        <v>1001</v>
      </c>
      <c r="J646" s="118">
        <v>161</v>
      </c>
      <c r="K646" s="118">
        <v>0</v>
      </c>
    </row>
    <row r="647" spans="1:11" x14ac:dyDescent="0.25">
      <c r="A647" s="114">
        <v>77656</v>
      </c>
      <c r="B647" s="114" t="s">
        <v>594</v>
      </c>
      <c r="C647" s="115" t="s">
        <v>981</v>
      </c>
      <c r="D647" s="114">
        <v>57</v>
      </c>
      <c r="E647" s="116">
        <v>540</v>
      </c>
      <c r="F647" s="114">
        <v>2200</v>
      </c>
      <c r="G647" s="114">
        <v>100</v>
      </c>
      <c r="H647" s="114">
        <v>7760</v>
      </c>
      <c r="I647" s="117">
        <v>1001</v>
      </c>
      <c r="J647" s="114">
        <v>161</v>
      </c>
      <c r="K647" s="118">
        <v>0</v>
      </c>
    </row>
    <row r="648" spans="1:11" x14ac:dyDescent="0.25">
      <c r="A648" s="114">
        <v>77658</v>
      </c>
      <c r="B648" s="114" t="s">
        <v>595</v>
      </c>
      <c r="C648" s="115" t="s">
        <v>596</v>
      </c>
      <c r="D648" s="114">
        <v>57</v>
      </c>
      <c r="E648" s="116">
        <v>540</v>
      </c>
      <c r="F648" s="114">
        <v>2200</v>
      </c>
      <c r="G648" s="114">
        <v>100</v>
      </c>
      <c r="H648" s="114">
        <v>7760</v>
      </c>
      <c r="I648" s="117">
        <v>1001</v>
      </c>
      <c r="J648" s="114">
        <v>161</v>
      </c>
      <c r="K648" s="118">
        <v>0</v>
      </c>
    </row>
    <row r="649" spans="1:11" x14ac:dyDescent="0.25">
      <c r="A649" s="114">
        <v>77659</v>
      </c>
      <c r="B649" s="114" t="s">
        <v>595</v>
      </c>
      <c r="C649" s="115" t="s">
        <v>982</v>
      </c>
      <c r="D649" s="114">
        <v>57</v>
      </c>
      <c r="E649" s="116">
        <v>540</v>
      </c>
      <c r="F649" s="114">
        <v>2200</v>
      </c>
      <c r="G649" s="114">
        <v>100</v>
      </c>
      <c r="H649" s="114">
        <v>7760</v>
      </c>
      <c r="I649" s="117">
        <v>1001</v>
      </c>
      <c r="J649" s="114">
        <v>181</v>
      </c>
      <c r="K649" s="118">
        <v>0</v>
      </c>
    </row>
    <row r="650" spans="1:11" x14ac:dyDescent="0.25">
      <c r="A650" s="114">
        <v>77660</v>
      </c>
      <c r="B650" s="114" t="s">
        <v>597</v>
      </c>
      <c r="C650" s="115" t="s">
        <v>598</v>
      </c>
      <c r="D650" s="114">
        <v>58</v>
      </c>
      <c r="E650" s="116">
        <v>540</v>
      </c>
      <c r="F650" s="114">
        <v>2200</v>
      </c>
      <c r="G650" s="114">
        <v>100</v>
      </c>
      <c r="H650" s="114">
        <v>7760</v>
      </c>
      <c r="I650" s="117">
        <v>1001</v>
      </c>
      <c r="J650" s="114">
        <v>161</v>
      </c>
      <c r="K650" s="118">
        <v>0</v>
      </c>
    </row>
    <row r="651" spans="1:11" x14ac:dyDescent="0.25">
      <c r="A651" s="114">
        <v>77661</v>
      </c>
      <c r="B651" s="114" t="s">
        <v>599</v>
      </c>
      <c r="C651" s="115" t="s">
        <v>600</v>
      </c>
      <c r="D651" s="114">
        <v>58</v>
      </c>
      <c r="E651" s="116">
        <v>540</v>
      </c>
      <c r="F651" s="114">
        <v>2200</v>
      </c>
      <c r="G651" s="114">
        <v>100</v>
      </c>
      <c r="H651" s="114">
        <v>7760</v>
      </c>
      <c r="I651" s="117">
        <v>1001</v>
      </c>
      <c r="J651" s="114">
        <v>161</v>
      </c>
      <c r="K651" s="118">
        <v>0</v>
      </c>
    </row>
    <row r="652" spans="1:11" x14ac:dyDescent="0.25">
      <c r="A652" s="114">
        <v>77662</v>
      </c>
      <c r="B652" s="114" t="s">
        <v>601</v>
      </c>
      <c r="C652" s="115" t="s">
        <v>602</v>
      </c>
      <c r="D652" s="114">
        <v>58</v>
      </c>
      <c r="E652" s="116">
        <v>540</v>
      </c>
      <c r="F652" s="114">
        <v>2200</v>
      </c>
      <c r="G652" s="114">
        <v>100</v>
      </c>
      <c r="H652" s="114">
        <v>7760</v>
      </c>
      <c r="I652" s="117">
        <v>1001</v>
      </c>
      <c r="J652" s="114">
        <v>161</v>
      </c>
      <c r="K652" s="118">
        <v>0</v>
      </c>
    </row>
    <row r="653" spans="1:11" x14ac:dyDescent="0.25">
      <c r="A653" s="114">
        <v>77663</v>
      </c>
      <c r="B653" s="114" t="s">
        <v>603</v>
      </c>
      <c r="C653" s="115" t="s">
        <v>604</v>
      </c>
      <c r="D653" s="114">
        <v>58</v>
      </c>
      <c r="E653" s="116">
        <v>540</v>
      </c>
      <c r="F653" s="114">
        <v>2200</v>
      </c>
      <c r="G653" s="114">
        <v>100</v>
      </c>
      <c r="H653" s="114">
        <v>7760</v>
      </c>
      <c r="I653" s="117">
        <v>1001</v>
      </c>
      <c r="J653" s="114">
        <v>161</v>
      </c>
      <c r="K653" s="118">
        <v>0</v>
      </c>
    </row>
    <row r="654" spans="1:11" x14ac:dyDescent="0.25">
      <c r="A654" s="114">
        <v>77664</v>
      </c>
      <c r="B654" s="114" t="s">
        <v>605</v>
      </c>
      <c r="C654" s="115" t="s">
        <v>606</v>
      </c>
      <c r="D654" s="114">
        <v>58</v>
      </c>
      <c r="E654" s="116">
        <v>540</v>
      </c>
      <c r="F654" s="114">
        <v>2200</v>
      </c>
      <c r="G654" s="114">
        <v>100</v>
      </c>
      <c r="H654" s="114">
        <v>7760</v>
      </c>
      <c r="I654" s="117">
        <v>1001</v>
      </c>
      <c r="J654" s="114">
        <v>161</v>
      </c>
      <c r="K654" s="118">
        <v>0</v>
      </c>
    </row>
    <row r="655" spans="1:11" x14ac:dyDescent="0.25">
      <c r="A655" s="114">
        <v>77671</v>
      </c>
      <c r="B655" s="114" t="s">
        <v>496</v>
      </c>
      <c r="C655" s="115" t="s">
        <v>983</v>
      </c>
      <c r="D655" s="114">
        <v>57</v>
      </c>
      <c r="E655" s="116">
        <v>540</v>
      </c>
      <c r="F655" s="114">
        <v>2200</v>
      </c>
      <c r="G655" s="114">
        <v>713</v>
      </c>
      <c r="H655" s="114">
        <v>7790</v>
      </c>
      <c r="I655" s="117">
        <v>1001</v>
      </c>
      <c r="J655" s="114">
        <v>161</v>
      </c>
      <c r="K655" s="118">
        <v>0</v>
      </c>
    </row>
    <row r="656" spans="1:11" x14ac:dyDescent="0.25">
      <c r="A656" s="114">
        <v>77680</v>
      </c>
      <c r="B656" s="114" t="s">
        <v>607</v>
      </c>
      <c r="C656" s="115" t="s">
        <v>608</v>
      </c>
      <c r="D656" s="114">
        <v>55</v>
      </c>
      <c r="E656" s="116">
        <v>530</v>
      </c>
      <c r="F656" s="114">
        <v>2050</v>
      </c>
      <c r="G656" s="114">
        <v>100</v>
      </c>
      <c r="H656" s="114">
        <v>7760</v>
      </c>
      <c r="I656" s="117">
        <v>1001</v>
      </c>
      <c r="J656" s="114">
        <v>181</v>
      </c>
      <c r="K656" s="118">
        <v>0</v>
      </c>
    </row>
    <row r="657" spans="1:11" x14ac:dyDescent="0.25">
      <c r="A657" s="114">
        <v>77682</v>
      </c>
      <c r="B657" s="114" t="s">
        <v>609</v>
      </c>
      <c r="C657" s="115" t="s">
        <v>610</v>
      </c>
      <c r="D657" s="114">
        <v>55</v>
      </c>
      <c r="E657" s="116">
        <v>530</v>
      </c>
      <c r="F657" s="114">
        <v>2050</v>
      </c>
      <c r="G657" s="114">
        <v>100</v>
      </c>
      <c r="H657" s="114">
        <v>7760</v>
      </c>
      <c r="I657" s="117">
        <v>1001</v>
      </c>
      <c r="J657" s="114">
        <v>181</v>
      </c>
      <c r="K657" s="118">
        <v>0</v>
      </c>
    </row>
    <row r="658" spans="1:11" x14ac:dyDescent="0.25">
      <c r="A658" s="114">
        <v>77686</v>
      </c>
      <c r="B658" s="114" t="s">
        <v>511</v>
      </c>
      <c r="C658" s="115" t="s">
        <v>984</v>
      </c>
      <c r="D658" s="114">
        <v>55</v>
      </c>
      <c r="E658" s="116">
        <v>530</v>
      </c>
      <c r="F658" s="114">
        <v>2050</v>
      </c>
      <c r="G658" s="114">
        <v>714</v>
      </c>
      <c r="H658" s="114">
        <v>7790</v>
      </c>
      <c r="I658" s="117">
        <v>1001</v>
      </c>
      <c r="J658" s="114">
        <v>181</v>
      </c>
      <c r="K658" s="118">
        <v>0</v>
      </c>
    </row>
    <row r="659" spans="1:11" x14ac:dyDescent="0.25">
      <c r="A659" s="114">
        <v>77687</v>
      </c>
      <c r="B659" s="114" t="s">
        <v>611</v>
      </c>
      <c r="C659" s="115" t="s">
        <v>985</v>
      </c>
      <c r="D659" s="114">
        <v>57</v>
      </c>
      <c r="E659" s="116">
        <v>540</v>
      </c>
      <c r="F659" s="114">
        <v>2200</v>
      </c>
      <c r="G659" s="114">
        <v>100</v>
      </c>
      <c r="H659" s="114">
        <v>7760</v>
      </c>
      <c r="I659" s="117">
        <v>1001</v>
      </c>
      <c r="J659" s="114">
        <v>181</v>
      </c>
      <c r="K659" s="118">
        <v>0</v>
      </c>
    </row>
    <row r="660" spans="1:11" x14ac:dyDescent="0.25">
      <c r="A660" s="114">
        <v>77688</v>
      </c>
      <c r="B660" s="114" t="s">
        <v>612</v>
      </c>
      <c r="C660" s="115" t="s">
        <v>986</v>
      </c>
      <c r="D660" s="114">
        <v>55</v>
      </c>
      <c r="E660" s="116">
        <v>530</v>
      </c>
      <c r="F660" s="114">
        <v>2050</v>
      </c>
      <c r="G660" s="114">
        <v>100</v>
      </c>
      <c r="H660" s="114">
        <v>7760</v>
      </c>
      <c r="I660" s="117">
        <v>1001</v>
      </c>
      <c r="J660" s="114">
        <v>181</v>
      </c>
      <c r="K660" s="118">
        <v>0</v>
      </c>
    </row>
    <row r="661" spans="1:11" x14ac:dyDescent="0.25">
      <c r="A661" s="114">
        <v>78004</v>
      </c>
      <c r="B661" s="114" t="s">
        <v>613</v>
      </c>
      <c r="C661" s="115" t="s">
        <v>614</v>
      </c>
      <c r="D661" s="114">
        <v>53</v>
      </c>
      <c r="E661" s="116">
        <v>520</v>
      </c>
      <c r="F661" s="114">
        <v>2002</v>
      </c>
      <c r="G661" s="114">
        <v>100</v>
      </c>
      <c r="H661" s="114">
        <v>7800</v>
      </c>
      <c r="I661" s="117">
        <v>1001</v>
      </c>
      <c r="J661" s="114">
        <v>111</v>
      </c>
      <c r="K661" s="118">
        <v>0</v>
      </c>
    </row>
    <row r="662" spans="1:11" x14ac:dyDescent="0.25">
      <c r="A662" s="114">
        <v>78030</v>
      </c>
      <c r="B662" s="114" t="s">
        <v>349</v>
      </c>
      <c r="C662" s="115" t="s">
        <v>899</v>
      </c>
      <c r="D662" s="114">
        <v>57</v>
      </c>
      <c r="E662" s="116">
        <v>540</v>
      </c>
      <c r="F662" s="114">
        <v>2200</v>
      </c>
      <c r="G662" s="114">
        <v>100</v>
      </c>
      <c r="H662" s="114">
        <v>7800</v>
      </c>
      <c r="I662" s="117">
        <v>1001</v>
      </c>
      <c r="J662" s="114">
        <v>161</v>
      </c>
      <c r="K662" s="118">
        <v>0</v>
      </c>
    </row>
    <row r="663" spans="1:11" x14ac:dyDescent="0.25">
      <c r="A663" s="114">
        <v>78033</v>
      </c>
      <c r="B663" s="114" t="s">
        <v>419</v>
      </c>
      <c r="C663" s="115" t="s">
        <v>880</v>
      </c>
      <c r="D663" s="114">
        <v>57</v>
      </c>
      <c r="E663" s="116">
        <v>540</v>
      </c>
      <c r="F663" s="114">
        <v>2200</v>
      </c>
      <c r="G663" s="114">
        <v>100</v>
      </c>
      <c r="H663" s="114">
        <v>7800</v>
      </c>
      <c r="I663" s="117">
        <v>1001</v>
      </c>
      <c r="J663" s="114">
        <v>161</v>
      </c>
      <c r="K663" s="118">
        <v>0</v>
      </c>
    </row>
    <row r="664" spans="1:11" x14ac:dyDescent="0.25">
      <c r="A664" s="114">
        <v>78038</v>
      </c>
      <c r="B664" s="114" t="s">
        <v>872</v>
      </c>
      <c r="C664" s="115" t="s">
        <v>873</v>
      </c>
      <c r="D664" s="114">
        <v>57</v>
      </c>
      <c r="E664" s="116">
        <v>540</v>
      </c>
      <c r="F664" s="114">
        <v>2200</v>
      </c>
      <c r="G664" s="114">
        <v>100</v>
      </c>
      <c r="H664" s="114">
        <v>7800</v>
      </c>
      <c r="I664" s="117">
        <v>1001</v>
      </c>
      <c r="J664" s="114">
        <v>161</v>
      </c>
      <c r="K664" s="118">
        <v>0</v>
      </c>
    </row>
    <row r="665" spans="1:11" x14ac:dyDescent="0.25">
      <c r="A665" s="114">
        <v>78041</v>
      </c>
      <c r="B665" s="114" t="s">
        <v>615</v>
      </c>
      <c r="C665" s="115" t="s">
        <v>616</v>
      </c>
      <c r="D665" s="114">
        <v>29</v>
      </c>
      <c r="E665" s="116">
        <v>540</v>
      </c>
      <c r="F665" s="114">
        <v>2200</v>
      </c>
      <c r="G665" s="114">
        <v>100</v>
      </c>
      <c r="H665" s="114">
        <v>7800</v>
      </c>
      <c r="I665" s="117">
        <v>1001</v>
      </c>
      <c r="J665" s="114">
        <v>161</v>
      </c>
      <c r="K665" s="118">
        <v>0</v>
      </c>
    </row>
    <row r="666" spans="1:11" x14ac:dyDescent="0.25">
      <c r="A666" s="114">
        <v>78042</v>
      </c>
      <c r="B666" s="114" t="s">
        <v>987</v>
      </c>
      <c r="C666" s="115" t="s">
        <v>988</v>
      </c>
      <c r="D666" s="114">
        <v>29</v>
      </c>
      <c r="E666" s="116">
        <v>540</v>
      </c>
      <c r="F666" s="114">
        <v>2200</v>
      </c>
      <c r="G666" s="114">
        <v>100</v>
      </c>
      <c r="H666" s="114">
        <v>7800</v>
      </c>
      <c r="I666" s="117">
        <v>1001</v>
      </c>
      <c r="J666" s="114">
        <v>161</v>
      </c>
      <c r="K666" s="118">
        <v>0</v>
      </c>
    </row>
    <row r="667" spans="1:11" x14ac:dyDescent="0.25">
      <c r="A667" s="114">
        <v>78043</v>
      </c>
      <c r="B667" s="114" t="s">
        <v>617</v>
      </c>
      <c r="C667" s="115" t="s">
        <v>618</v>
      </c>
      <c r="D667" s="114">
        <v>29</v>
      </c>
      <c r="E667" s="116">
        <v>540</v>
      </c>
      <c r="F667" s="114">
        <v>2200</v>
      </c>
      <c r="G667" s="114">
        <v>100</v>
      </c>
      <c r="H667" s="114">
        <v>7800</v>
      </c>
      <c r="I667" s="117">
        <v>1001</v>
      </c>
      <c r="J667" s="114">
        <v>161</v>
      </c>
      <c r="K667" s="118">
        <v>0</v>
      </c>
    </row>
    <row r="668" spans="1:11" x14ac:dyDescent="0.25">
      <c r="A668" s="114">
        <v>78045</v>
      </c>
      <c r="B668" s="114" t="s">
        <v>619</v>
      </c>
      <c r="C668" s="115" t="s">
        <v>620</v>
      </c>
      <c r="D668" s="114">
        <v>29</v>
      </c>
      <c r="E668" s="116">
        <v>540</v>
      </c>
      <c r="F668" s="114">
        <v>2211</v>
      </c>
      <c r="G668" s="114">
        <v>100</v>
      </c>
      <c r="H668" s="114">
        <v>7800</v>
      </c>
      <c r="I668" s="117">
        <v>1001</v>
      </c>
      <c r="J668" s="114">
        <v>161</v>
      </c>
      <c r="K668" s="118">
        <v>0</v>
      </c>
    </row>
    <row r="669" spans="1:11" x14ac:dyDescent="0.25">
      <c r="A669" s="114">
        <v>78047</v>
      </c>
      <c r="B669" s="114" t="s">
        <v>621</v>
      </c>
      <c r="C669" s="115" t="s">
        <v>622</v>
      </c>
      <c r="D669" s="114">
        <v>29</v>
      </c>
      <c r="E669" s="116">
        <v>540</v>
      </c>
      <c r="F669" s="114">
        <v>2211</v>
      </c>
      <c r="G669" s="114">
        <v>100</v>
      </c>
      <c r="H669" s="114">
        <v>7800</v>
      </c>
      <c r="I669" s="117">
        <v>1001</v>
      </c>
      <c r="J669" s="114">
        <v>161</v>
      </c>
      <c r="K669" s="118">
        <v>0</v>
      </c>
    </row>
    <row r="670" spans="1:11" x14ac:dyDescent="0.25">
      <c r="A670" s="114">
        <v>78048</v>
      </c>
      <c r="B670" s="114" t="s">
        <v>989</v>
      </c>
      <c r="C670" s="115" t="s">
        <v>990</v>
      </c>
      <c r="D670" s="114">
        <v>29</v>
      </c>
      <c r="E670" s="116">
        <v>540</v>
      </c>
      <c r="F670" s="114">
        <v>2211</v>
      </c>
      <c r="G670" s="114">
        <v>100</v>
      </c>
      <c r="H670" s="114">
        <v>7800</v>
      </c>
      <c r="I670" s="117">
        <v>1001</v>
      </c>
      <c r="J670" s="114">
        <v>161</v>
      </c>
      <c r="K670" s="118">
        <v>0</v>
      </c>
    </row>
    <row r="671" spans="1:11" x14ac:dyDescent="0.25">
      <c r="A671" s="114">
        <v>78049</v>
      </c>
      <c r="B671" s="114" t="s">
        <v>989</v>
      </c>
      <c r="C671" s="115" t="s">
        <v>990</v>
      </c>
      <c r="D671" s="114">
        <v>29</v>
      </c>
      <c r="E671" s="116">
        <v>540</v>
      </c>
      <c r="F671" s="114">
        <v>2211</v>
      </c>
      <c r="G671" s="114">
        <v>100</v>
      </c>
      <c r="H671" s="114">
        <v>7800</v>
      </c>
      <c r="I671" s="117">
        <v>1001</v>
      </c>
      <c r="J671" s="118">
        <v>161</v>
      </c>
      <c r="K671" s="118">
        <v>0</v>
      </c>
    </row>
    <row r="672" spans="1:11" x14ac:dyDescent="0.25">
      <c r="A672" s="114">
        <v>78050</v>
      </c>
      <c r="B672" s="114" t="s">
        <v>991</v>
      </c>
      <c r="C672" s="115" t="s">
        <v>992</v>
      </c>
      <c r="D672" s="114">
        <v>29</v>
      </c>
      <c r="E672" s="116">
        <v>540</v>
      </c>
      <c r="F672" s="114">
        <v>2211</v>
      </c>
      <c r="G672" s="114">
        <v>100</v>
      </c>
      <c r="H672" s="114">
        <v>7800</v>
      </c>
      <c r="I672" s="117">
        <v>1001</v>
      </c>
      <c r="J672" s="118">
        <v>161</v>
      </c>
      <c r="K672" s="118">
        <v>0</v>
      </c>
    </row>
    <row r="673" spans="1:11" x14ac:dyDescent="0.25">
      <c r="A673" s="114">
        <v>78051</v>
      </c>
      <c r="B673" s="114" t="s">
        <v>623</v>
      </c>
      <c r="C673" s="115" t="s">
        <v>624</v>
      </c>
      <c r="D673" s="114">
        <v>29</v>
      </c>
      <c r="E673" s="116">
        <v>540</v>
      </c>
      <c r="F673" s="114">
        <v>2208</v>
      </c>
      <c r="G673" s="114">
        <v>100</v>
      </c>
      <c r="H673" s="114">
        <v>7800</v>
      </c>
      <c r="I673" s="117">
        <v>1001</v>
      </c>
      <c r="J673" s="114">
        <v>161</v>
      </c>
      <c r="K673" s="118">
        <v>0</v>
      </c>
    </row>
    <row r="674" spans="1:11" x14ac:dyDescent="0.25">
      <c r="A674" s="114">
        <v>78053</v>
      </c>
      <c r="B674" s="114" t="s">
        <v>625</v>
      </c>
      <c r="C674" s="115" t="s">
        <v>993</v>
      </c>
      <c r="D674" s="114">
        <v>29</v>
      </c>
      <c r="E674" s="116">
        <v>540</v>
      </c>
      <c r="F674" s="114">
        <v>2200</v>
      </c>
      <c r="G674" s="114">
        <v>100</v>
      </c>
      <c r="H674" s="114">
        <v>7800</v>
      </c>
      <c r="I674" s="117">
        <v>1001</v>
      </c>
      <c r="J674" s="114">
        <v>161</v>
      </c>
      <c r="K674" s="118">
        <v>0</v>
      </c>
    </row>
    <row r="675" spans="1:11" x14ac:dyDescent="0.25">
      <c r="A675" s="114">
        <v>78055</v>
      </c>
      <c r="B675" s="114" t="s">
        <v>626</v>
      </c>
      <c r="C675" s="115" t="s">
        <v>627</v>
      </c>
      <c r="D675" s="114">
        <v>55</v>
      </c>
      <c r="E675" s="116">
        <v>530</v>
      </c>
      <c r="F675" s="114">
        <v>2050</v>
      </c>
      <c r="G675" s="114">
        <v>100</v>
      </c>
      <c r="H675" s="114">
        <v>7800</v>
      </c>
      <c r="I675" s="117">
        <v>1001</v>
      </c>
      <c r="J675" s="114">
        <v>161</v>
      </c>
      <c r="K675" s="118">
        <v>0</v>
      </c>
    </row>
    <row r="676" spans="1:11" x14ac:dyDescent="0.25">
      <c r="A676" s="114">
        <v>78056</v>
      </c>
      <c r="B676" s="114" t="s">
        <v>628</v>
      </c>
      <c r="C676" s="115" t="s">
        <v>994</v>
      </c>
      <c r="D676" s="114">
        <v>55</v>
      </c>
      <c r="E676" s="116">
        <v>530</v>
      </c>
      <c r="F676" s="114">
        <v>2050</v>
      </c>
      <c r="G676" s="114">
        <v>100</v>
      </c>
      <c r="H676" s="114">
        <v>7800</v>
      </c>
      <c r="I676" s="117">
        <v>1001</v>
      </c>
      <c r="J676" s="114">
        <v>161</v>
      </c>
      <c r="K676" s="118">
        <v>0</v>
      </c>
    </row>
    <row r="677" spans="1:11" x14ac:dyDescent="0.25">
      <c r="A677" s="114">
        <v>78061</v>
      </c>
      <c r="B677" s="114" t="s">
        <v>629</v>
      </c>
      <c r="C677" s="115" t="s">
        <v>630</v>
      </c>
      <c r="D677" s="114">
        <v>22</v>
      </c>
      <c r="E677" s="116">
        <v>560</v>
      </c>
      <c r="F677" s="114">
        <v>2203</v>
      </c>
      <c r="G677" s="114">
        <v>100</v>
      </c>
      <c r="H677" s="114">
        <v>7800</v>
      </c>
      <c r="I677" s="117">
        <v>1001</v>
      </c>
      <c r="J677" s="118">
        <v>161</v>
      </c>
      <c r="K677" s="118">
        <v>0</v>
      </c>
    </row>
    <row r="678" spans="1:11" x14ac:dyDescent="0.25">
      <c r="A678" s="114">
        <v>78080</v>
      </c>
      <c r="B678" s="114" t="s">
        <v>631</v>
      </c>
      <c r="C678" s="115" t="s">
        <v>632</v>
      </c>
      <c r="D678" s="114">
        <v>55</v>
      </c>
      <c r="E678" s="116">
        <v>530</v>
      </c>
      <c r="F678" s="114">
        <v>2050</v>
      </c>
      <c r="G678" s="114">
        <v>100</v>
      </c>
      <c r="H678" s="114">
        <v>7800</v>
      </c>
      <c r="I678" s="117">
        <v>1001</v>
      </c>
      <c r="J678" s="114">
        <v>181</v>
      </c>
      <c r="K678" s="118">
        <v>0</v>
      </c>
    </row>
    <row r="679" spans="1:11" x14ac:dyDescent="0.25">
      <c r="A679" s="114">
        <v>78081</v>
      </c>
      <c r="B679" s="114" t="s">
        <v>633</v>
      </c>
      <c r="C679" s="115" t="s">
        <v>634</v>
      </c>
      <c r="D679" s="114">
        <v>55</v>
      </c>
      <c r="E679" s="116">
        <v>530</v>
      </c>
      <c r="F679" s="114">
        <v>2050</v>
      </c>
      <c r="G679" s="114">
        <v>100</v>
      </c>
      <c r="H679" s="114">
        <v>7800</v>
      </c>
      <c r="I679" s="117">
        <v>1001</v>
      </c>
      <c r="J679" s="114">
        <v>181</v>
      </c>
      <c r="K679" s="118">
        <v>0</v>
      </c>
    </row>
    <row r="680" spans="1:11" x14ac:dyDescent="0.25">
      <c r="A680" s="114">
        <v>78082</v>
      </c>
      <c r="B680" s="114" t="s">
        <v>635</v>
      </c>
      <c r="C680" s="115" t="s">
        <v>636</v>
      </c>
      <c r="D680" s="114">
        <v>55</v>
      </c>
      <c r="E680" s="116">
        <v>530</v>
      </c>
      <c r="F680" s="114">
        <v>2050</v>
      </c>
      <c r="G680" s="114">
        <v>100</v>
      </c>
      <c r="H680" s="114">
        <v>7800</v>
      </c>
      <c r="I680" s="117">
        <v>1001</v>
      </c>
      <c r="J680" s="114">
        <v>181</v>
      </c>
      <c r="K680" s="118">
        <v>0</v>
      </c>
    </row>
    <row r="681" spans="1:11" x14ac:dyDescent="0.25">
      <c r="A681" s="114">
        <v>78085</v>
      </c>
      <c r="B681" s="114" t="s">
        <v>637</v>
      </c>
      <c r="C681" s="115" t="s">
        <v>638</v>
      </c>
      <c r="D681" s="114">
        <v>55</v>
      </c>
      <c r="E681" s="116">
        <v>530</v>
      </c>
      <c r="F681" s="114">
        <v>2050</v>
      </c>
      <c r="G681" s="114">
        <v>100</v>
      </c>
      <c r="H681" s="114">
        <v>7800</v>
      </c>
      <c r="I681" s="117">
        <v>1001</v>
      </c>
      <c r="J681" s="114">
        <v>181</v>
      </c>
      <c r="K681" s="118">
        <v>0</v>
      </c>
    </row>
    <row r="682" spans="1:11" x14ac:dyDescent="0.25">
      <c r="A682" s="114">
        <v>78087</v>
      </c>
      <c r="B682" s="114" t="s">
        <v>639</v>
      </c>
      <c r="C682" s="115" t="s">
        <v>640</v>
      </c>
      <c r="D682" s="114">
        <v>55</v>
      </c>
      <c r="E682" s="116">
        <v>530</v>
      </c>
      <c r="F682" s="114">
        <v>2050</v>
      </c>
      <c r="G682" s="114">
        <v>100</v>
      </c>
      <c r="H682" s="114">
        <v>7800</v>
      </c>
      <c r="I682" s="117">
        <v>1001</v>
      </c>
      <c r="J682" s="114">
        <v>181</v>
      </c>
      <c r="K682" s="118">
        <v>0</v>
      </c>
    </row>
    <row r="683" spans="1:11" x14ac:dyDescent="0.25">
      <c r="A683" s="114">
        <v>78088</v>
      </c>
      <c r="B683" s="114" t="s">
        <v>641</v>
      </c>
      <c r="C683" s="115" t="s">
        <v>642</v>
      </c>
      <c r="D683" s="114">
        <v>55</v>
      </c>
      <c r="E683" s="116">
        <v>530</v>
      </c>
      <c r="F683" s="114">
        <v>2050</v>
      </c>
      <c r="G683" s="114">
        <v>100</v>
      </c>
      <c r="H683" s="114">
        <v>7800</v>
      </c>
      <c r="I683" s="117">
        <v>1001</v>
      </c>
      <c r="J683" s="114">
        <v>181</v>
      </c>
      <c r="K683" s="118">
        <v>0</v>
      </c>
    </row>
    <row r="684" spans="1:11" x14ac:dyDescent="0.25">
      <c r="A684" s="114">
        <v>78091</v>
      </c>
      <c r="B684" s="114" t="s">
        <v>643</v>
      </c>
      <c r="C684" s="115" t="s">
        <v>644</v>
      </c>
      <c r="D684" s="114">
        <v>55</v>
      </c>
      <c r="E684" s="116">
        <v>530</v>
      </c>
      <c r="F684" s="114">
        <v>2050</v>
      </c>
      <c r="G684" s="114">
        <v>100</v>
      </c>
      <c r="H684" s="114">
        <v>7800</v>
      </c>
      <c r="I684" s="117">
        <v>1001</v>
      </c>
      <c r="J684" s="118">
        <v>181</v>
      </c>
      <c r="K684" s="118">
        <v>0</v>
      </c>
    </row>
    <row r="685" spans="1:11" x14ac:dyDescent="0.25">
      <c r="A685" s="114">
        <v>78092</v>
      </c>
      <c r="B685" s="114" t="s">
        <v>645</v>
      </c>
      <c r="C685" s="115" t="s">
        <v>646</v>
      </c>
      <c r="D685" s="114">
        <v>55</v>
      </c>
      <c r="E685" s="116">
        <v>530</v>
      </c>
      <c r="F685" s="114">
        <v>2050</v>
      </c>
      <c r="G685" s="114">
        <v>100</v>
      </c>
      <c r="H685" s="114">
        <v>7800</v>
      </c>
      <c r="I685" s="117">
        <v>1001</v>
      </c>
      <c r="J685" s="114">
        <v>181</v>
      </c>
      <c r="K685" s="118">
        <v>0</v>
      </c>
    </row>
    <row r="686" spans="1:11" x14ac:dyDescent="0.25">
      <c r="A686" s="114">
        <v>78093</v>
      </c>
      <c r="B686" s="114" t="s">
        <v>647</v>
      </c>
      <c r="C686" s="115" t="s">
        <v>995</v>
      </c>
      <c r="D686" s="114">
        <v>32</v>
      </c>
      <c r="E686" s="116">
        <v>530</v>
      </c>
      <c r="F686" s="114">
        <v>2050</v>
      </c>
      <c r="G686" s="114">
        <v>422</v>
      </c>
      <c r="H686" s="114">
        <v>7800</v>
      </c>
      <c r="I686" s="117">
        <v>418014</v>
      </c>
      <c r="J686" s="114">
        <v>181</v>
      </c>
      <c r="K686" s="118">
        <v>0</v>
      </c>
    </row>
    <row r="687" spans="1:11" x14ac:dyDescent="0.25">
      <c r="A687" s="114">
        <v>78094</v>
      </c>
      <c r="B687" s="114" t="s">
        <v>648</v>
      </c>
      <c r="C687" s="115" t="s">
        <v>996</v>
      </c>
      <c r="D687" s="114">
        <v>55</v>
      </c>
      <c r="E687" s="116">
        <v>530</v>
      </c>
      <c r="F687" s="114">
        <v>2050</v>
      </c>
      <c r="G687" s="114">
        <v>100</v>
      </c>
      <c r="H687" s="114">
        <v>7800</v>
      </c>
      <c r="I687" s="117">
        <v>1001</v>
      </c>
      <c r="J687" s="114">
        <v>181</v>
      </c>
      <c r="K687" s="118">
        <v>0</v>
      </c>
    </row>
    <row r="688" spans="1:11" x14ac:dyDescent="0.25">
      <c r="A688" s="114">
        <v>79005</v>
      </c>
      <c r="B688" s="114" t="s">
        <v>649</v>
      </c>
      <c r="C688" s="115" t="s">
        <v>997</v>
      </c>
      <c r="D688" s="114">
        <v>53</v>
      </c>
      <c r="E688" s="116">
        <v>520</v>
      </c>
      <c r="F688" s="114">
        <v>2002</v>
      </c>
      <c r="G688" s="114">
        <v>100</v>
      </c>
      <c r="H688" s="114">
        <v>7900</v>
      </c>
      <c r="I688" s="117">
        <v>1001</v>
      </c>
      <c r="J688" s="118">
        <v>111</v>
      </c>
      <c r="K688" s="118">
        <v>0</v>
      </c>
    </row>
    <row r="689" spans="1:11" x14ac:dyDescent="0.25">
      <c r="A689" s="114">
        <v>79032</v>
      </c>
      <c r="B689" s="114" t="s">
        <v>650</v>
      </c>
      <c r="C689" s="115" t="s">
        <v>651</v>
      </c>
      <c r="D689" s="114">
        <v>28</v>
      </c>
      <c r="E689" s="116">
        <v>90</v>
      </c>
      <c r="F689" s="114">
        <v>1775</v>
      </c>
      <c r="G689" s="114">
        <v>100</v>
      </c>
      <c r="H689" s="114">
        <v>7900</v>
      </c>
      <c r="I689" s="117">
        <v>1001</v>
      </c>
      <c r="J689" s="114">
        <v>161</v>
      </c>
      <c r="K689" s="118">
        <v>0</v>
      </c>
    </row>
    <row r="690" spans="1:11" x14ac:dyDescent="0.25">
      <c r="A690" s="114">
        <v>79033</v>
      </c>
      <c r="B690" s="114" t="s">
        <v>652</v>
      </c>
      <c r="C690" s="115" t="s">
        <v>653</v>
      </c>
      <c r="D690" s="114">
        <v>28</v>
      </c>
      <c r="E690" s="116">
        <v>90</v>
      </c>
      <c r="F690" s="114">
        <v>1770</v>
      </c>
      <c r="G690" s="114">
        <v>100</v>
      </c>
      <c r="H690" s="114">
        <v>7900</v>
      </c>
      <c r="I690" s="117">
        <v>1001</v>
      </c>
      <c r="J690" s="118">
        <v>161</v>
      </c>
      <c r="K690" s="118">
        <v>0</v>
      </c>
    </row>
    <row r="691" spans="1:11" x14ac:dyDescent="0.25">
      <c r="A691" s="114">
        <v>79034</v>
      </c>
      <c r="B691" s="114" t="s">
        <v>654</v>
      </c>
      <c r="C691" s="115" t="s">
        <v>655</v>
      </c>
      <c r="D691" s="114">
        <v>28</v>
      </c>
      <c r="E691" s="116">
        <v>90</v>
      </c>
      <c r="F691" s="114">
        <v>1770</v>
      </c>
      <c r="G691" s="114">
        <v>100</v>
      </c>
      <c r="H691" s="114">
        <v>7900</v>
      </c>
      <c r="I691" s="117">
        <v>1001</v>
      </c>
      <c r="J691" s="114">
        <v>161</v>
      </c>
      <c r="K691" s="118">
        <v>0</v>
      </c>
    </row>
    <row r="692" spans="1:11" x14ac:dyDescent="0.25">
      <c r="A692" s="114">
        <v>79035</v>
      </c>
      <c r="B692" s="114" t="s">
        <v>656</v>
      </c>
      <c r="C692" s="115" t="s">
        <v>657</v>
      </c>
      <c r="D692" s="114">
        <v>28</v>
      </c>
      <c r="E692" s="116">
        <v>90</v>
      </c>
      <c r="F692" s="114">
        <v>1775</v>
      </c>
      <c r="G692" s="114">
        <v>100</v>
      </c>
      <c r="H692" s="114">
        <v>7900</v>
      </c>
      <c r="I692" s="117">
        <v>1001</v>
      </c>
      <c r="J692" s="114">
        <v>161</v>
      </c>
      <c r="K692" s="118">
        <v>0</v>
      </c>
    </row>
    <row r="693" spans="1:11" x14ac:dyDescent="0.25">
      <c r="A693" s="114">
        <v>79036</v>
      </c>
      <c r="B693" s="114" t="s">
        <v>656</v>
      </c>
      <c r="C693" s="115" t="s">
        <v>657</v>
      </c>
      <c r="D693" s="114">
        <v>28</v>
      </c>
      <c r="E693" s="116">
        <v>90</v>
      </c>
      <c r="F693" s="114">
        <v>1775</v>
      </c>
      <c r="G693" s="114">
        <v>100</v>
      </c>
      <c r="H693" s="114">
        <v>7900</v>
      </c>
      <c r="I693" s="117">
        <v>1200</v>
      </c>
      <c r="J693" s="114">
        <v>161</v>
      </c>
      <c r="K693" s="118">
        <v>0</v>
      </c>
    </row>
    <row r="694" spans="1:11" x14ac:dyDescent="0.25">
      <c r="A694" s="114">
        <v>79037</v>
      </c>
      <c r="B694" s="114" t="s">
        <v>658</v>
      </c>
      <c r="C694" s="115" t="s">
        <v>659</v>
      </c>
      <c r="D694" s="114">
        <v>29</v>
      </c>
      <c r="E694" s="116">
        <v>540</v>
      </c>
      <c r="F694" s="114">
        <v>2270</v>
      </c>
      <c r="G694" s="114">
        <v>100</v>
      </c>
      <c r="H694" s="114">
        <v>7900</v>
      </c>
      <c r="I694" s="117">
        <v>1001</v>
      </c>
      <c r="J694" s="114">
        <v>161</v>
      </c>
      <c r="K694" s="118">
        <v>0</v>
      </c>
    </row>
    <row r="695" spans="1:11" x14ac:dyDescent="0.25">
      <c r="A695" s="114">
        <v>79038</v>
      </c>
      <c r="B695" s="114" t="s">
        <v>656</v>
      </c>
      <c r="C695" s="115" t="s">
        <v>657</v>
      </c>
      <c r="D695" s="114">
        <v>28</v>
      </c>
      <c r="E695" s="116">
        <v>90</v>
      </c>
      <c r="F695" s="114">
        <v>1770</v>
      </c>
      <c r="G695" s="114">
        <v>425</v>
      </c>
      <c r="H695" s="114">
        <v>7900</v>
      </c>
      <c r="I695" s="117">
        <v>418096</v>
      </c>
      <c r="J695" s="114">
        <v>161</v>
      </c>
      <c r="K695" s="118">
        <v>0</v>
      </c>
    </row>
    <row r="696" spans="1:11" x14ac:dyDescent="0.25">
      <c r="A696" s="114">
        <v>79039</v>
      </c>
      <c r="B696" s="114" t="s">
        <v>656</v>
      </c>
      <c r="C696" s="115" t="s">
        <v>657</v>
      </c>
      <c r="D696" s="114">
        <v>28</v>
      </c>
      <c r="E696" s="116">
        <v>90</v>
      </c>
      <c r="F696" s="114">
        <v>1770</v>
      </c>
      <c r="G696" s="114">
        <v>100</v>
      </c>
      <c r="H696" s="114">
        <v>7900</v>
      </c>
      <c r="I696" s="117">
        <v>1942</v>
      </c>
      <c r="J696" s="114">
        <v>161</v>
      </c>
      <c r="K696" s="118">
        <v>0</v>
      </c>
    </row>
    <row r="697" spans="1:11" x14ac:dyDescent="0.25">
      <c r="A697" s="114">
        <v>79040</v>
      </c>
      <c r="B697" s="114" t="s">
        <v>656</v>
      </c>
      <c r="C697" s="115" t="s">
        <v>657</v>
      </c>
      <c r="D697" s="114">
        <v>28</v>
      </c>
      <c r="E697" s="116">
        <v>90</v>
      </c>
      <c r="F697" s="114">
        <v>1775</v>
      </c>
      <c r="G697" s="114">
        <v>100</v>
      </c>
      <c r="H697" s="114">
        <v>7900</v>
      </c>
      <c r="I697" s="117">
        <v>1835</v>
      </c>
      <c r="J697" s="114">
        <v>161</v>
      </c>
      <c r="K697" s="118">
        <v>0</v>
      </c>
    </row>
    <row r="698" spans="1:11" x14ac:dyDescent="0.25">
      <c r="A698" s="114">
        <v>79047</v>
      </c>
      <c r="B698" s="114" t="s">
        <v>660</v>
      </c>
      <c r="C698" s="115" t="s">
        <v>661</v>
      </c>
      <c r="D698" s="114">
        <v>57</v>
      </c>
      <c r="E698" s="116">
        <v>540</v>
      </c>
      <c r="F698" s="114">
        <v>2200</v>
      </c>
      <c r="G698" s="114">
        <v>100</v>
      </c>
      <c r="H698" s="114">
        <v>7900</v>
      </c>
      <c r="I698" s="117">
        <v>1001</v>
      </c>
      <c r="J698" s="114">
        <v>161</v>
      </c>
      <c r="K698" s="118">
        <v>0</v>
      </c>
    </row>
    <row r="699" spans="1:11" x14ac:dyDescent="0.25">
      <c r="A699" s="114">
        <v>79048</v>
      </c>
      <c r="B699" s="114" t="s">
        <v>998</v>
      </c>
      <c r="C699" s="115" t="s">
        <v>1050</v>
      </c>
      <c r="D699" s="114">
        <v>19</v>
      </c>
      <c r="E699" s="116">
        <v>60</v>
      </c>
      <c r="F699" s="114">
        <v>1123</v>
      </c>
      <c r="G699" s="114">
        <v>100</v>
      </c>
      <c r="H699" s="114">
        <v>7900</v>
      </c>
      <c r="I699" s="117">
        <v>594</v>
      </c>
      <c r="J699" s="114">
        <v>161</v>
      </c>
      <c r="K699" s="118">
        <v>0</v>
      </c>
    </row>
    <row r="700" spans="1:11" x14ac:dyDescent="0.25">
      <c r="A700" s="114">
        <v>79049</v>
      </c>
      <c r="B700" s="114" t="s">
        <v>998</v>
      </c>
      <c r="C700" s="115" t="s">
        <v>1050</v>
      </c>
      <c r="D700" s="114">
        <v>19</v>
      </c>
      <c r="E700" s="116">
        <v>60</v>
      </c>
      <c r="F700" s="114">
        <v>1123</v>
      </c>
      <c r="G700" s="114">
        <v>422</v>
      </c>
      <c r="H700" s="114">
        <v>7900</v>
      </c>
      <c r="I700" s="117">
        <v>419082</v>
      </c>
      <c r="J700" s="114">
        <v>161</v>
      </c>
      <c r="K700" s="118">
        <v>0</v>
      </c>
    </row>
    <row r="701" spans="1:11" x14ac:dyDescent="0.25">
      <c r="A701" s="114">
        <v>79050</v>
      </c>
      <c r="B701" s="114" t="s">
        <v>662</v>
      </c>
      <c r="C701" s="115" t="s">
        <v>663</v>
      </c>
      <c r="D701" s="114">
        <v>20</v>
      </c>
      <c r="E701" s="116">
        <v>60</v>
      </c>
      <c r="F701" s="114">
        <v>1123</v>
      </c>
      <c r="G701" s="114">
        <v>100</v>
      </c>
      <c r="H701" s="114">
        <v>7900</v>
      </c>
      <c r="I701" s="117">
        <v>1001</v>
      </c>
      <c r="J701" s="114">
        <v>161</v>
      </c>
      <c r="K701" s="118">
        <v>0</v>
      </c>
    </row>
    <row r="702" spans="1:11" x14ac:dyDescent="0.25">
      <c r="A702" s="114">
        <v>79051</v>
      </c>
      <c r="B702" s="114" t="s">
        <v>662</v>
      </c>
      <c r="C702" s="115" t="s">
        <v>663</v>
      </c>
      <c r="D702" s="114">
        <v>20</v>
      </c>
      <c r="E702" s="116">
        <v>60</v>
      </c>
      <c r="F702" s="114">
        <v>1123</v>
      </c>
      <c r="G702" s="114">
        <v>100</v>
      </c>
      <c r="H702" s="114">
        <v>7900</v>
      </c>
      <c r="I702" s="117">
        <v>1200</v>
      </c>
      <c r="J702" s="114">
        <v>161</v>
      </c>
      <c r="K702" s="118">
        <v>0</v>
      </c>
    </row>
    <row r="703" spans="1:11" x14ac:dyDescent="0.25">
      <c r="A703" s="114">
        <v>79052</v>
      </c>
      <c r="B703" s="114" t="s">
        <v>664</v>
      </c>
      <c r="C703" s="115" t="s">
        <v>665</v>
      </c>
      <c r="D703" s="114">
        <v>28</v>
      </c>
      <c r="E703" s="116">
        <v>90</v>
      </c>
      <c r="F703" s="114">
        <v>1775</v>
      </c>
      <c r="G703" s="114">
        <v>100</v>
      </c>
      <c r="H703" s="114">
        <v>7900</v>
      </c>
      <c r="I703" s="117">
        <v>1001</v>
      </c>
      <c r="J703" s="114">
        <v>161</v>
      </c>
      <c r="K703" s="118">
        <v>0</v>
      </c>
    </row>
    <row r="704" spans="1:11" x14ac:dyDescent="0.25">
      <c r="A704" s="114">
        <v>79060</v>
      </c>
      <c r="B704" s="114" t="s">
        <v>658</v>
      </c>
      <c r="C704" s="115" t="s">
        <v>1159</v>
      </c>
      <c r="D704" s="114">
        <v>29</v>
      </c>
      <c r="E704" s="116">
        <v>540</v>
      </c>
      <c r="F704" s="114">
        <v>2270</v>
      </c>
      <c r="G704" s="114">
        <v>100</v>
      </c>
      <c r="H704" s="114">
        <v>7900</v>
      </c>
      <c r="I704" s="117">
        <v>11187</v>
      </c>
      <c r="J704" s="114">
        <v>161</v>
      </c>
      <c r="K704" s="118">
        <v>0</v>
      </c>
    </row>
    <row r="705" spans="1:11" x14ac:dyDescent="0.25">
      <c r="A705" s="114">
        <v>79061</v>
      </c>
      <c r="B705" s="114" t="s">
        <v>652</v>
      </c>
      <c r="C705" s="115" t="s">
        <v>1160</v>
      </c>
      <c r="D705" s="114">
        <v>28</v>
      </c>
      <c r="E705" s="116">
        <v>90</v>
      </c>
      <c r="F705" s="114">
        <v>1775</v>
      </c>
      <c r="G705" s="114">
        <v>100</v>
      </c>
      <c r="H705" s="114">
        <v>7900</v>
      </c>
      <c r="I705" s="117">
        <v>11187</v>
      </c>
      <c r="J705" s="118">
        <v>161</v>
      </c>
      <c r="K705" s="118">
        <v>0</v>
      </c>
    </row>
    <row r="706" spans="1:11" x14ac:dyDescent="0.25">
      <c r="A706" s="114">
        <v>79062</v>
      </c>
      <c r="B706" s="114" t="s">
        <v>654</v>
      </c>
      <c r="C706" s="115" t="s">
        <v>1161</v>
      </c>
      <c r="D706" s="114">
        <v>28</v>
      </c>
      <c r="E706" s="116">
        <v>90</v>
      </c>
      <c r="F706" s="114">
        <v>1775</v>
      </c>
      <c r="G706" s="114">
        <v>100</v>
      </c>
      <c r="H706" s="114">
        <v>7900</v>
      </c>
      <c r="I706" s="117">
        <v>11187</v>
      </c>
      <c r="J706" s="118">
        <v>161</v>
      </c>
      <c r="K706" s="118">
        <v>0</v>
      </c>
    </row>
    <row r="707" spans="1:11" x14ac:dyDescent="0.25">
      <c r="A707" s="114">
        <v>79063</v>
      </c>
      <c r="B707" s="114" t="s">
        <v>656</v>
      </c>
      <c r="C707" s="115" t="s">
        <v>657</v>
      </c>
      <c r="D707" s="114">
        <v>28</v>
      </c>
      <c r="E707" s="116">
        <v>90</v>
      </c>
      <c r="F707" s="114">
        <v>1775</v>
      </c>
      <c r="G707" s="114">
        <v>100</v>
      </c>
      <c r="H707" s="114">
        <v>7900</v>
      </c>
      <c r="I707" s="117">
        <v>11187</v>
      </c>
      <c r="J707" s="118">
        <v>161</v>
      </c>
      <c r="K707" s="118">
        <v>0</v>
      </c>
    </row>
    <row r="708" spans="1:11" x14ac:dyDescent="0.25">
      <c r="A708" s="114">
        <v>79080</v>
      </c>
      <c r="B708" s="114" t="s">
        <v>666</v>
      </c>
      <c r="C708" s="115" t="s">
        <v>667</v>
      </c>
      <c r="D708" s="114">
        <v>55</v>
      </c>
      <c r="E708" s="116">
        <v>530</v>
      </c>
      <c r="F708" s="114">
        <v>2050</v>
      </c>
      <c r="G708" s="114">
        <v>100</v>
      </c>
      <c r="H708" s="114">
        <v>7900</v>
      </c>
      <c r="I708" s="117">
        <v>1001</v>
      </c>
      <c r="J708" s="114">
        <v>181</v>
      </c>
      <c r="K708" s="118">
        <v>0</v>
      </c>
    </row>
    <row r="709" spans="1:11" x14ac:dyDescent="0.25">
      <c r="A709" s="114">
        <v>79081</v>
      </c>
      <c r="B709" s="114" t="s">
        <v>668</v>
      </c>
      <c r="C709" s="115" t="s">
        <v>669</v>
      </c>
      <c r="D709" s="114">
        <v>55</v>
      </c>
      <c r="E709" s="116">
        <v>530</v>
      </c>
      <c r="F709" s="114">
        <v>2050</v>
      </c>
      <c r="G709" s="114">
        <v>100</v>
      </c>
      <c r="H709" s="114">
        <v>7900</v>
      </c>
      <c r="I709" s="117">
        <v>1001</v>
      </c>
      <c r="J709" s="114">
        <v>181</v>
      </c>
      <c r="K709" s="118">
        <v>0</v>
      </c>
    </row>
    <row r="710" spans="1:11" x14ac:dyDescent="0.25">
      <c r="A710" s="114">
        <v>79095</v>
      </c>
      <c r="B710" s="114" t="s">
        <v>671</v>
      </c>
      <c r="C710" s="115" t="s">
        <v>672</v>
      </c>
      <c r="D710" s="114">
        <v>23</v>
      </c>
      <c r="E710" s="116">
        <v>110</v>
      </c>
      <c r="F710" s="114">
        <v>2050</v>
      </c>
      <c r="G710" s="114">
        <v>100</v>
      </c>
      <c r="H710" s="114">
        <v>7900</v>
      </c>
      <c r="I710" s="117">
        <v>1248</v>
      </c>
      <c r="J710" s="114">
        <v>181</v>
      </c>
      <c r="K710" s="118">
        <v>0</v>
      </c>
    </row>
    <row r="711" spans="1:11" x14ac:dyDescent="0.25">
      <c r="A711" s="114">
        <v>79182</v>
      </c>
      <c r="B711" s="114" t="s">
        <v>670</v>
      </c>
      <c r="C711" s="115" t="s">
        <v>673</v>
      </c>
      <c r="D711" s="114">
        <v>55</v>
      </c>
      <c r="E711" s="116">
        <v>530</v>
      </c>
      <c r="F711" s="114">
        <v>2050</v>
      </c>
      <c r="G711" s="114">
        <v>100</v>
      </c>
      <c r="H711" s="114">
        <v>7910</v>
      </c>
      <c r="I711" s="117">
        <v>1001</v>
      </c>
      <c r="J711" s="118">
        <v>181</v>
      </c>
      <c r="K711" s="118">
        <v>0</v>
      </c>
    </row>
    <row r="712" spans="1:11" x14ac:dyDescent="0.25">
      <c r="A712" s="114">
        <v>79183</v>
      </c>
      <c r="B712" s="114" t="s">
        <v>1162</v>
      </c>
      <c r="C712" s="115" t="s">
        <v>1163</v>
      </c>
      <c r="D712" s="114">
        <v>53</v>
      </c>
      <c r="E712" s="116">
        <v>520</v>
      </c>
      <c r="F712" s="114">
        <v>2050</v>
      </c>
      <c r="G712" s="114">
        <v>100</v>
      </c>
      <c r="H712" s="114">
        <v>7910</v>
      </c>
      <c r="I712" s="117">
        <v>1001</v>
      </c>
      <c r="J712" s="114">
        <v>181</v>
      </c>
      <c r="K712" s="118">
        <v>0</v>
      </c>
    </row>
    <row r="713" spans="1:11" x14ac:dyDescent="0.25">
      <c r="A713" s="114">
        <v>79184</v>
      </c>
      <c r="B713" s="114" t="s">
        <v>674</v>
      </c>
      <c r="C713" s="115" t="s">
        <v>675</v>
      </c>
      <c r="D713" s="114">
        <v>29</v>
      </c>
      <c r="E713" s="116">
        <v>540</v>
      </c>
      <c r="F713" s="114">
        <v>2210</v>
      </c>
      <c r="G713" s="114">
        <v>100</v>
      </c>
      <c r="H713" s="114">
        <v>7910</v>
      </c>
      <c r="I713" s="117">
        <v>1001</v>
      </c>
      <c r="J713" s="114">
        <v>161</v>
      </c>
      <c r="K713" s="118">
        <v>0</v>
      </c>
    </row>
    <row r="714" spans="1:11" x14ac:dyDescent="0.25">
      <c r="A714" s="114">
        <v>79185</v>
      </c>
      <c r="B714" s="114" t="s">
        <v>674</v>
      </c>
      <c r="C714" s="115" t="s">
        <v>675</v>
      </c>
      <c r="D714" s="114">
        <v>29</v>
      </c>
      <c r="E714" s="116">
        <v>540</v>
      </c>
      <c r="F714" s="114">
        <v>2211</v>
      </c>
      <c r="G714" s="114">
        <v>425</v>
      </c>
      <c r="H714" s="114">
        <v>7910</v>
      </c>
      <c r="I714" s="117">
        <v>418096</v>
      </c>
      <c r="J714" s="114">
        <v>161</v>
      </c>
      <c r="K714" s="118">
        <v>0</v>
      </c>
    </row>
    <row r="715" spans="1:11" x14ac:dyDescent="0.25">
      <c r="A715" s="114">
        <v>81030</v>
      </c>
      <c r="B715" s="114" t="s">
        <v>349</v>
      </c>
      <c r="C715" s="115" t="s">
        <v>899</v>
      </c>
      <c r="D715" s="114">
        <v>57</v>
      </c>
      <c r="E715" s="116">
        <v>540</v>
      </c>
      <c r="F715" s="114">
        <v>2200</v>
      </c>
      <c r="G715" s="114">
        <v>100</v>
      </c>
      <c r="H715" s="114">
        <v>8100</v>
      </c>
      <c r="I715" s="117">
        <v>1001</v>
      </c>
      <c r="J715" s="114">
        <v>161</v>
      </c>
      <c r="K715" s="118">
        <v>0</v>
      </c>
    </row>
    <row r="716" spans="1:11" x14ac:dyDescent="0.25">
      <c r="A716" s="114">
        <v>81033</v>
      </c>
      <c r="B716" s="114" t="s">
        <v>1123</v>
      </c>
      <c r="C716" s="115" t="s">
        <v>1124</v>
      </c>
      <c r="D716" s="114">
        <v>55</v>
      </c>
      <c r="E716" s="116">
        <v>540</v>
      </c>
      <c r="F716" s="114">
        <v>2200</v>
      </c>
      <c r="G716" s="114">
        <v>100</v>
      </c>
      <c r="H716" s="114">
        <v>8100</v>
      </c>
      <c r="I716" s="117">
        <v>1001</v>
      </c>
      <c r="J716" s="114">
        <v>161</v>
      </c>
      <c r="K716" s="118">
        <v>0</v>
      </c>
    </row>
    <row r="717" spans="1:11" x14ac:dyDescent="0.25">
      <c r="A717" s="114">
        <v>81034</v>
      </c>
      <c r="B717" s="114" t="s">
        <v>267</v>
      </c>
      <c r="C717" s="115" t="s">
        <v>901</v>
      </c>
      <c r="D717" s="114">
        <v>57</v>
      </c>
      <c r="E717" s="116">
        <v>540</v>
      </c>
      <c r="F717" s="114">
        <v>2200</v>
      </c>
      <c r="G717" s="114">
        <v>100</v>
      </c>
      <c r="H717" s="114">
        <v>8100</v>
      </c>
      <c r="I717" s="117">
        <v>1001</v>
      </c>
      <c r="J717" s="114">
        <v>161</v>
      </c>
      <c r="K717" s="118">
        <v>0</v>
      </c>
    </row>
    <row r="718" spans="1:11" x14ac:dyDescent="0.25">
      <c r="A718" s="114">
        <v>81039</v>
      </c>
      <c r="B718" s="114" t="s">
        <v>676</v>
      </c>
      <c r="C718" s="115" t="s">
        <v>677</v>
      </c>
      <c r="D718" s="114">
        <v>30</v>
      </c>
      <c r="E718" s="116">
        <v>540</v>
      </c>
      <c r="F718" s="114">
        <v>2210</v>
      </c>
      <c r="G718" s="114">
        <v>100</v>
      </c>
      <c r="H718" s="114">
        <v>8100</v>
      </c>
      <c r="I718" s="117">
        <v>1001</v>
      </c>
      <c r="J718" s="114">
        <v>161</v>
      </c>
      <c r="K718" s="118">
        <v>0</v>
      </c>
    </row>
    <row r="719" spans="1:11" x14ac:dyDescent="0.25">
      <c r="A719" s="114">
        <v>81040</v>
      </c>
      <c r="B719" s="114" t="s">
        <v>678</v>
      </c>
      <c r="C719" s="115" t="s">
        <v>679</v>
      </c>
      <c r="D719" s="114">
        <v>29</v>
      </c>
      <c r="E719" s="116">
        <v>540</v>
      </c>
      <c r="F719" s="114">
        <v>2212</v>
      </c>
      <c r="G719" s="114">
        <v>100</v>
      </c>
      <c r="H719" s="114">
        <v>8100</v>
      </c>
      <c r="I719" s="117">
        <v>1001</v>
      </c>
      <c r="J719" s="114">
        <v>161</v>
      </c>
      <c r="K719" s="118">
        <v>0</v>
      </c>
    </row>
    <row r="720" spans="1:11" x14ac:dyDescent="0.25">
      <c r="A720" s="114">
        <v>81044</v>
      </c>
      <c r="B720" s="114" t="s">
        <v>999</v>
      </c>
      <c r="C720" s="115" t="s">
        <v>1000</v>
      </c>
      <c r="D720" s="114">
        <v>29</v>
      </c>
      <c r="E720" s="116">
        <v>540</v>
      </c>
      <c r="F720" s="114">
        <v>2213</v>
      </c>
      <c r="G720" s="114">
        <v>100</v>
      </c>
      <c r="H720" s="114">
        <v>8100</v>
      </c>
      <c r="I720" s="117">
        <v>1001</v>
      </c>
      <c r="J720" s="114">
        <v>161</v>
      </c>
      <c r="K720" s="118">
        <v>0</v>
      </c>
    </row>
    <row r="721" spans="1:11" x14ac:dyDescent="0.25">
      <c r="A721" s="114">
        <v>81048</v>
      </c>
      <c r="B721" s="114" t="s">
        <v>1001</v>
      </c>
      <c r="C721" s="115" t="s">
        <v>1002</v>
      </c>
      <c r="D721" s="114">
        <v>29</v>
      </c>
      <c r="E721" s="116">
        <v>540</v>
      </c>
      <c r="F721" s="114">
        <v>2214</v>
      </c>
      <c r="G721" s="114">
        <v>100</v>
      </c>
      <c r="H721" s="114">
        <v>8100</v>
      </c>
      <c r="I721" s="117">
        <v>1001</v>
      </c>
      <c r="J721" s="114">
        <v>161</v>
      </c>
      <c r="K721" s="118">
        <v>0</v>
      </c>
    </row>
    <row r="722" spans="1:11" x14ac:dyDescent="0.25">
      <c r="A722" s="114">
        <v>81049</v>
      </c>
      <c r="B722" s="114" t="s">
        <v>680</v>
      </c>
      <c r="C722" s="115" t="s">
        <v>681</v>
      </c>
      <c r="D722" s="114">
        <v>29</v>
      </c>
      <c r="E722" s="116">
        <v>540</v>
      </c>
      <c r="F722" s="114">
        <v>2210</v>
      </c>
      <c r="G722" s="114">
        <v>100</v>
      </c>
      <c r="H722" s="114">
        <v>8100</v>
      </c>
      <c r="I722" s="117">
        <v>1001</v>
      </c>
      <c r="J722" s="114">
        <v>161</v>
      </c>
      <c r="K722" s="118">
        <v>0</v>
      </c>
    </row>
    <row r="723" spans="1:11" x14ac:dyDescent="0.25">
      <c r="A723" s="114">
        <v>81050</v>
      </c>
      <c r="B723" s="114" t="s">
        <v>682</v>
      </c>
      <c r="C723" s="115" t="s">
        <v>1003</v>
      </c>
      <c r="D723" s="114">
        <v>29</v>
      </c>
      <c r="E723" s="116">
        <v>540</v>
      </c>
      <c r="F723" s="114">
        <v>2210</v>
      </c>
      <c r="G723" s="114">
        <v>100</v>
      </c>
      <c r="H723" s="114">
        <v>8100</v>
      </c>
      <c r="I723" s="117">
        <v>1001</v>
      </c>
      <c r="J723" s="114">
        <v>161</v>
      </c>
      <c r="K723" s="118">
        <v>0</v>
      </c>
    </row>
    <row r="724" spans="1:11" x14ac:dyDescent="0.25">
      <c r="A724" s="114">
        <v>81056</v>
      </c>
      <c r="B724" s="114" t="s">
        <v>1004</v>
      </c>
      <c r="C724" s="115" t="s">
        <v>1005</v>
      </c>
      <c r="D724" s="114">
        <v>29</v>
      </c>
      <c r="E724" s="116">
        <v>540</v>
      </c>
      <c r="F724" s="114">
        <v>2210</v>
      </c>
      <c r="G724" s="114">
        <v>100</v>
      </c>
      <c r="H724" s="114">
        <v>8100</v>
      </c>
      <c r="I724" s="117">
        <v>1001</v>
      </c>
      <c r="J724" s="114">
        <v>161</v>
      </c>
      <c r="K724" s="118">
        <v>0</v>
      </c>
    </row>
    <row r="725" spans="1:11" x14ac:dyDescent="0.25">
      <c r="A725" s="114">
        <v>81058</v>
      </c>
      <c r="B725" s="114" t="s">
        <v>1006</v>
      </c>
      <c r="C725" s="115" t="s">
        <v>1007</v>
      </c>
      <c r="D725" s="114">
        <v>29</v>
      </c>
      <c r="E725" s="116">
        <v>540</v>
      </c>
      <c r="F725" s="114">
        <v>2219</v>
      </c>
      <c r="G725" s="114">
        <v>100</v>
      </c>
      <c r="H725" s="114">
        <v>8100</v>
      </c>
      <c r="I725" s="117">
        <v>1001</v>
      </c>
      <c r="J725" s="114">
        <v>161</v>
      </c>
      <c r="K725" s="118">
        <v>0</v>
      </c>
    </row>
    <row r="726" spans="1:11" x14ac:dyDescent="0.25">
      <c r="A726" s="114">
        <v>81059</v>
      </c>
      <c r="B726" s="114" t="s">
        <v>1006</v>
      </c>
      <c r="C726" s="115" t="s">
        <v>1007</v>
      </c>
      <c r="D726" s="114">
        <v>29</v>
      </c>
      <c r="E726" s="116">
        <v>540</v>
      </c>
      <c r="F726" s="114">
        <v>2219</v>
      </c>
      <c r="G726" s="114">
        <v>100</v>
      </c>
      <c r="H726" s="114">
        <v>8100</v>
      </c>
      <c r="I726" s="117">
        <v>1211</v>
      </c>
      <c r="J726" s="114">
        <v>161</v>
      </c>
      <c r="K726" s="118">
        <v>0</v>
      </c>
    </row>
    <row r="727" spans="1:11" x14ac:dyDescent="0.25">
      <c r="A727" s="114">
        <v>81060</v>
      </c>
      <c r="B727" s="114" t="s">
        <v>1006</v>
      </c>
      <c r="C727" s="115" t="s">
        <v>1007</v>
      </c>
      <c r="D727" s="114">
        <v>29</v>
      </c>
      <c r="E727" s="116">
        <v>540</v>
      </c>
      <c r="F727" s="114">
        <v>2219</v>
      </c>
      <c r="G727" s="114">
        <v>100</v>
      </c>
      <c r="H727" s="114">
        <v>8100</v>
      </c>
      <c r="I727" s="117">
        <v>1252</v>
      </c>
      <c r="J727" s="114">
        <v>161</v>
      </c>
      <c r="K727" s="118">
        <v>0</v>
      </c>
    </row>
    <row r="728" spans="1:11" x14ac:dyDescent="0.25">
      <c r="A728" s="114">
        <v>81061</v>
      </c>
      <c r="B728" s="114" t="s">
        <v>1008</v>
      </c>
      <c r="C728" s="115" t="s">
        <v>1009</v>
      </c>
      <c r="D728" s="114">
        <v>29</v>
      </c>
      <c r="E728" s="116">
        <v>540</v>
      </c>
      <c r="F728" s="114">
        <v>2216</v>
      </c>
      <c r="G728" s="114">
        <v>100</v>
      </c>
      <c r="H728" s="114">
        <v>8100</v>
      </c>
      <c r="I728" s="117">
        <v>1001</v>
      </c>
      <c r="J728" s="118">
        <v>161</v>
      </c>
      <c r="K728" s="118">
        <v>0</v>
      </c>
    </row>
    <row r="729" spans="1:11" x14ac:dyDescent="0.25">
      <c r="A729" s="114">
        <v>81062</v>
      </c>
      <c r="B729" s="114" t="s">
        <v>1008</v>
      </c>
      <c r="C729" s="115" t="s">
        <v>1009</v>
      </c>
      <c r="D729" s="114">
        <v>29</v>
      </c>
      <c r="E729" s="116">
        <v>540</v>
      </c>
      <c r="F729" s="114">
        <v>2216</v>
      </c>
      <c r="G729" s="114">
        <v>100</v>
      </c>
      <c r="H729" s="114">
        <v>8100</v>
      </c>
      <c r="I729" s="117">
        <v>1001</v>
      </c>
      <c r="J729" s="118">
        <v>161</v>
      </c>
      <c r="K729" s="118">
        <v>0</v>
      </c>
    </row>
    <row r="730" spans="1:11" x14ac:dyDescent="0.25">
      <c r="A730" s="114">
        <v>81063</v>
      </c>
      <c r="B730" s="114" t="s">
        <v>683</v>
      </c>
      <c r="C730" s="115" t="s">
        <v>684</v>
      </c>
      <c r="D730" s="114">
        <v>29</v>
      </c>
      <c r="E730" s="116">
        <v>540</v>
      </c>
      <c r="F730" s="114">
        <v>2210</v>
      </c>
      <c r="G730" s="114">
        <v>100</v>
      </c>
      <c r="H730" s="114">
        <v>8100</v>
      </c>
      <c r="I730" s="117">
        <v>1001</v>
      </c>
      <c r="J730" s="114">
        <v>161</v>
      </c>
      <c r="K730" s="118">
        <v>0</v>
      </c>
    </row>
    <row r="731" spans="1:11" x14ac:dyDescent="0.25">
      <c r="A731" s="114">
        <v>81065</v>
      </c>
      <c r="B731" s="114" t="s">
        <v>685</v>
      </c>
      <c r="C731" s="115" t="s">
        <v>686</v>
      </c>
      <c r="D731" s="114">
        <v>29</v>
      </c>
      <c r="E731" s="116">
        <v>540</v>
      </c>
      <c r="F731" s="114">
        <v>2222</v>
      </c>
      <c r="G731" s="114">
        <v>100</v>
      </c>
      <c r="H731" s="114">
        <v>8100</v>
      </c>
      <c r="I731" s="117">
        <v>1001</v>
      </c>
      <c r="J731" s="114">
        <v>161</v>
      </c>
      <c r="K731" s="118">
        <v>0</v>
      </c>
    </row>
    <row r="732" spans="1:11" x14ac:dyDescent="0.25">
      <c r="A732" s="114">
        <v>81066</v>
      </c>
      <c r="B732" s="114" t="s">
        <v>687</v>
      </c>
      <c r="C732" s="115" t="s">
        <v>688</v>
      </c>
      <c r="D732" s="114">
        <v>29</v>
      </c>
      <c r="E732" s="116">
        <v>540</v>
      </c>
      <c r="F732" s="114">
        <v>2223</v>
      </c>
      <c r="G732" s="114">
        <v>100</v>
      </c>
      <c r="H732" s="114">
        <v>8100</v>
      </c>
      <c r="I732" s="117">
        <v>1001</v>
      </c>
      <c r="J732" s="114">
        <v>161</v>
      </c>
      <c r="K732" s="118">
        <v>0</v>
      </c>
    </row>
    <row r="733" spans="1:11" x14ac:dyDescent="0.25">
      <c r="A733" s="114">
        <v>81067</v>
      </c>
      <c r="B733" s="114" t="s">
        <v>689</v>
      </c>
      <c r="C733" s="115" t="s">
        <v>690</v>
      </c>
      <c r="D733" s="114">
        <v>29</v>
      </c>
      <c r="E733" s="116">
        <v>540</v>
      </c>
      <c r="F733" s="114">
        <v>2224</v>
      </c>
      <c r="G733" s="114">
        <v>100</v>
      </c>
      <c r="H733" s="114">
        <v>8100</v>
      </c>
      <c r="I733" s="117">
        <v>1001</v>
      </c>
      <c r="J733" s="114">
        <v>161</v>
      </c>
      <c r="K733" s="118">
        <v>0</v>
      </c>
    </row>
    <row r="734" spans="1:11" x14ac:dyDescent="0.25">
      <c r="A734" s="114">
        <v>81068</v>
      </c>
      <c r="B734" s="114" t="s">
        <v>689</v>
      </c>
      <c r="C734" s="115" t="s">
        <v>690</v>
      </c>
      <c r="D734" s="114">
        <v>29</v>
      </c>
      <c r="E734" s="116">
        <v>540</v>
      </c>
      <c r="F734" s="114">
        <v>2224</v>
      </c>
      <c r="G734" s="114">
        <v>100</v>
      </c>
      <c r="H734" s="114">
        <v>8100</v>
      </c>
      <c r="I734" s="117">
        <v>1211</v>
      </c>
      <c r="J734" s="114">
        <v>161</v>
      </c>
      <c r="K734" s="118">
        <v>0</v>
      </c>
    </row>
    <row r="735" spans="1:11" x14ac:dyDescent="0.25">
      <c r="A735" s="114">
        <v>81069</v>
      </c>
      <c r="B735" s="114" t="s">
        <v>689</v>
      </c>
      <c r="C735" s="115" t="s">
        <v>690</v>
      </c>
      <c r="D735" s="114">
        <v>29</v>
      </c>
      <c r="E735" s="116">
        <v>540</v>
      </c>
      <c r="F735" s="114">
        <v>2224</v>
      </c>
      <c r="G735" s="114">
        <v>100</v>
      </c>
      <c r="H735" s="114">
        <v>8100</v>
      </c>
      <c r="I735" s="117">
        <v>1252</v>
      </c>
      <c r="J735" s="114">
        <v>161</v>
      </c>
      <c r="K735" s="118">
        <v>0</v>
      </c>
    </row>
    <row r="736" spans="1:11" x14ac:dyDescent="0.25">
      <c r="A736" s="114">
        <v>81070</v>
      </c>
      <c r="B736" s="114" t="s">
        <v>691</v>
      </c>
      <c r="C736" s="115" t="s">
        <v>692</v>
      </c>
      <c r="D736" s="114">
        <v>29</v>
      </c>
      <c r="E736" s="116">
        <v>540</v>
      </c>
      <c r="F736" s="114">
        <v>2225</v>
      </c>
      <c r="G736" s="114">
        <v>100</v>
      </c>
      <c r="H736" s="114">
        <v>8100</v>
      </c>
      <c r="I736" s="117">
        <v>1001</v>
      </c>
      <c r="J736" s="114">
        <v>161</v>
      </c>
      <c r="K736" s="118">
        <v>0</v>
      </c>
    </row>
    <row r="737" spans="1:11" x14ac:dyDescent="0.25">
      <c r="A737" s="114">
        <v>81071</v>
      </c>
      <c r="B737" s="114" t="s">
        <v>693</v>
      </c>
      <c r="C737" s="115" t="s">
        <v>694</v>
      </c>
      <c r="D737" s="114">
        <v>29</v>
      </c>
      <c r="E737" s="116">
        <v>540</v>
      </c>
      <c r="F737" s="114">
        <v>2226</v>
      </c>
      <c r="G737" s="114">
        <v>100</v>
      </c>
      <c r="H737" s="114">
        <v>8100</v>
      </c>
      <c r="I737" s="117">
        <v>1001</v>
      </c>
      <c r="J737" s="114">
        <v>161</v>
      </c>
      <c r="K737" s="118">
        <v>0</v>
      </c>
    </row>
    <row r="738" spans="1:11" x14ac:dyDescent="0.25">
      <c r="A738" s="114">
        <v>81078</v>
      </c>
      <c r="B738" s="114" t="s">
        <v>695</v>
      </c>
      <c r="C738" s="115" t="s">
        <v>696</v>
      </c>
      <c r="D738" s="114">
        <v>29</v>
      </c>
      <c r="E738" s="116">
        <v>540</v>
      </c>
      <c r="F738" s="114">
        <v>2210</v>
      </c>
      <c r="G738" s="114">
        <v>100</v>
      </c>
      <c r="H738" s="114">
        <v>8100</v>
      </c>
      <c r="I738" s="117">
        <v>1001</v>
      </c>
      <c r="J738" s="114">
        <v>161</v>
      </c>
      <c r="K738" s="118">
        <v>0</v>
      </c>
    </row>
    <row r="739" spans="1:11" x14ac:dyDescent="0.25">
      <c r="A739" s="114">
        <v>81079</v>
      </c>
      <c r="B739" s="114" t="s">
        <v>697</v>
      </c>
      <c r="C739" s="115" t="s">
        <v>1010</v>
      </c>
      <c r="D739" s="114">
        <v>29</v>
      </c>
      <c r="E739" s="116">
        <v>540</v>
      </c>
      <c r="F739" s="114">
        <v>2210</v>
      </c>
      <c r="G739" s="114">
        <v>100</v>
      </c>
      <c r="H739" s="114">
        <v>8100</v>
      </c>
      <c r="I739" s="117">
        <v>1001</v>
      </c>
      <c r="J739" s="114">
        <v>161</v>
      </c>
      <c r="K739" s="118">
        <v>0</v>
      </c>
    </row>
    <row r="740" spans="1:11" x14ac:dyDescent="0.25">
      <c r="A740" s="114">
        <v>81080</v>
      </c>
      <c r="B740" s="114" t="s">
        <v>698</v>
      </c>
      <c r="C740" s="115" t="s">
        <v>1011</v>
      </c>
      <c r="D740" s="114">
        <v>29</v>
      </c>
      <c r="E740" s="116">
        <v>540</v>
      </c>
      <c r="F740" s="114">
        <v>2210</v>
      </c>
      <c r="G740" s="114">
        <v>100</v>
      </c>
      <c r="H740" s="114">
        <v>8100</v>
      </c>
      <c r="I740" s="117">
        <v>1001</v>
      </c>
      <c r="J740" s="118">
        <v>161</v>
      </c>
      <c r="K740" s="118">
        <v>0</v>
      </c>
    </row>
    <row r="741" spans="1:11" x14ac:dyDescent="0.25">
      <c r="A741" s="114">
        <v>81081</v>
      </c>
      <c r="B741" s="114" t="s">
        <v>699</v>
      </c>
      <c r="C741" s="115" t="s">
        <v>700</v>
      </c>
      <c r="D741" s="114">
        <v>29</v>
      </c>
      <c r="E741" s="116">
        <v>540</v>
      </c>
      <c r="F741" s="114">
        <v>2210</v>
      </c>
      <c r="G741" s="114">
        <v>100</v>
      </c>
      <c r="H741" s="114">
        <v>8100</v>
      </c>
      <c r="I741" s="117">
        <v>1001</v>
      </c>
      <c r="J741" s="114">
        <v>161</v>
      </c>
      <c r="K741" s="118">
        <v>0</v>
      </c>
    </row>
    <row r="742" spans="1:11" x14ac:dyDescent="0.25">
      <c r="A742" s="114">
        <v>81083</v>
      </c>
      <c r="B742" s="114" t="s">
        <v>701</v>
      </c>
      <c r="C742" s="115" t="s">
        <v>702</v>
      </c>
      <c r="D742" s="114">
        <v>55</v>
      </c>
      <c r="E742" s="116">
        <v>530</v>
      </c>
      <c r="F742" s="114">
        <v>2050</v>
      </c>
      <c r="G742" s="114">
        <v>100</v>
      </c>
      <c r="H742" s="114">
        <v>8100</v>
      </c>
      <c r="I742" s="117">
        <v>1001</v>
      </c>
      <c r="J742" s="118">
        <v>181</v>
      </c>
      <c r="K742" s="118">
        <v>0</v>
      </c>
    </row>
    <row r="743" spans="1:11" x14ac:dyDescent="0.25">
      <c r="A743" s="114">
        <v>81089</v>
      </c>
      <c r="B743" s="114" t="s">
        <v>704</v>
      </c>
      <c r="C743" s="115" t="s">
        <v>705</v>
      </c>
      <c r="D743" s="114">
        <v>55</v>
      </c>
      <c r="E743" s="116">
        <v>530</v>
      </c>
      <c r="F743" s="114">
        <v>2050</v>
      </c>
      <c r="G743" s="114">
        <v>100</v>
      </c>
      <c r="H743" s="114">
        <v>8100</v>
      </c>
      <c r="I743" s="117">
        <v>1001</v>
      </c>
      <c r="J743" s="118">
        <v>181</v>
      </c>
      <c r="K743" s="118">
        <v>0</v>
      </c>
    </row>
    <row r="744" spans="1:11" x14ac:dyDescent="0.25">
      <c r="A744" s="114">
        <v>81090</v>
      </c>
      <c r="B744" s="114" t="s">
        <v>706</v>
      </c>
      <c r="C744" s="115" t="s">
        <v>707</v>
      </c>
      <c r="D744" s="114">
        <v>55</v>
      </c>
      <c r="E744" s="116">
        <v>530</v>
      </c>
      <c r="F744" s="114">
        <v>2050</v>
      </c>
      <c r="G744" s="114">
        <v>100</v>
      </c>
      <c r="H744" s="114">
        <v>8100</v>
      </c>
      <c r="I744" s="117">
        <v>1001</v>
      </c>
      <c r="J744" s="114">
        <v>181</v>
      </c>
      <c r="K744" s="118">
        <v>0</v>
      </c>
    </row>
    <row r="745" spans="1:11" x14ac:dyDescent="0.25">
      <c r="A745" s="114">
        <v>81091</v>
      </c>
      <c r="B745" s="114" t="s">
        <v>708</v>
      </c>
      <c r="C745" s="115" t="s">
        <v>1012</v>
      </c>
      <c r="D745" s="114">
        <v>55</v>
      </c>
      <c r="E745" s="116">
        <v>530</v>
      </c>
      <c r="F745" s="114">
        <v>2050</v>
      </c>
      <c r="G745" s="114">
        <v>100</v>
      </c>
      <c r="H745" s="114">
        <v>8100</v>
      </c>
      <c r="I745" s="117">
        <v>1252</v>
      </c>
      <c r="J745" s="114">
        <v>181</v>
      </c>
      <c r="K745" s="118">
        <v>0</v>
      </c>
    </row>
    <row r="746" spans="1:11" x14ac:dyDescent="0.25">
      <c r="A746" s="114">
        <v>81092</v>
      </c>
      <c r="B746" s="114" t="s">
        <v>709</v>
      </c>
      <c r="C746" s="115" t="s">
        <v>703</v>
      </c>
      <c r="D746" s="114">
        <v>55</v>
      </c>
      <c r="E746" s="116">
        <v>530</v>
      </c>
      <c r="F746" s="114">
        <v>2050</v>
      </c>
      <c r="G746" s="114">
        <v>100</v>
      </c>
      <c r="H746" s="114">
        <v>8100</v>
      </c>
      <c r="I746" s="117">
        <v>1001</v>
      </c>
      <c r="J746" s="118">
        <v>181</v>
      </c>
      <c r="K746" s="118">
        <v>0</v>
      </c>
    </row>
    <row r="747" spans="1:11" x14ac:dyDescent="0.25">
      <c r="A747" s="114">
        <v>81093</v>
      </c>
      <c r="B747" s="114" t="s">
        <v>710</v>
      </c>
      <c r="C747" s="115" t="s">
        <v>711</v>
      </c>
      <c r="D747" s="114">
        <v>55</v>
      </c>
      <c r="E747" s="116">
        <v>530</v>
      </c>
      <c r="F747" s="114">
        <v>2050</v>
      </c>
      <c r="G747" s="114">
        <v>100</v>
      </c>
      <c r="H747" s="114">
        <v>8100</v>
      </c>
      <c r="I747" s="117">
        <v>1001</v>
      </c>
      <c r="J747" s="118">
        <v>181</v>
      </c>
      <c r="K747" s="118">
        <v>0</v>
      </c>
    </row>
    <row r="748" spans="1:11" x14ac:dyDescent="0.25">
      <c r="A748" s="114">
        <v>81094</v>
      </c>
      <c r="B748" s="114" t="s">
        <v>709</v>
      </c>
      <c r="C748" s="115" t="s">
        <v>703</v>
      </c>
      <c r="D748" s="114">
        <v>55</v>
      </c>
      <c r="E748" s="116">
        <v>530</v>
      </c>
      <c r="F748" s="114">
        <v>2050</v>
      </c>
      <c r="G748" s="114">
        <v>100</v>
      </c>
      <c r="H748" s="114">
        <v>8100</v>
      </c>
      <c r="I748" s="117">
        <v>1001</v>
      </c>
      <c r="J748" s="118">
        <v>181</v>
      </c>
      <c r="K748" s="118">
        <v>0</v>
      </c>
    </row>
    <row r="749" spans="1:11" x14ac:dyDescent="0.25">
      <c r="A749" s="114">
        <v>81095</v>
      </c>
      <c r="B749" s="114" t="s">
        <v>712</v>
      </c>
      <c r="C749" s="115" t="s">
        <v>713</v>
      </c>
      <c r="D749" s="114">
        <v>55</v>
      </c>
      <c r="E749" s="116">
        <v>530</v>
      </c>
      <c r="F749" s="114">
        <v>2050</v>
      </c>
      <c r="G749" s="114">
        <v>100</v>
      </c>
      <c r="H749" s="114">
        <v>8100</v>
      </c>
      <c r="I749" s="117">
        <v>1001</v>
      </c>
      <c r="J749" s="114">
        <v>181</v>
      </c>
      <c r="K749" s="118">
        <v>0</v>
      </c>
    </row>
    <row r="750" spans="1:11" x14ac:dyDescent="0.25">
      <c r="A750" s="114">
        <v>81096</v>
      </c>
      <c r="B750" s="114" t="s">
        <v>714</v>
      </c>
      <c r="C750" s="115" t="s">
        <v>715</v>
      </c>
      <c r="D750" s="114">
        <v>55</v>
      </c>
      <c r="E750" s="116">
        <v>530</v>
      </c>
      <c r="F750" s="114">
        <v>2050</v>
      </c>
      <c r="G750" s="114">
        <v>100</v>
      </c>
      <c r="H750" s="114">
        <v>8100</v>
      </c>
      <c r="I750" s="117">
        <v>1001</v>
      </c>
      <c r="J750" s="118">
        <v>181</v>
      </c>
      <c r="K750" s="118">
        <v>0</v>
      </c>
    </row>
    <row r="751" spans="1:11" x14ac:dyDescent="0.25">
      <c r="A751" s="114">
        <v>81097</v>
      </c>
      <c r="B751" s="114" t="s">
        <v>716</v>
      </c>
      <c r="C751" s="115" t="s">
        <v>717</v>
      </c>
      <c r="D751" s="114">
        <v>55</v>
      </c>
      <c r="E751" s="116">
        <v>530</v>
      </c>
      <c r="F751" s="114">
        <v>2050</v>
      </c>
      <c r="G751" s="114">
        <v>100</v>
      </c>
      <c r="H751" s="114">
        <v>8100</v>
      </c>
      <c r="I751" s="117">
        <v>1001</v>
      </c>
      <c r="J751" s="114">
        <v>181</v>
      </c>
      <c r="K751" s="118">
        <v>0</v>
      </c>
    </row>
    <row r="752" spans="1:11" x14ac:dyDescent="0.25">
      <c r="A752" s="114">
        <v>82002</v>
      </c>
      <c r="B752" s="114" t="s">
        <v>718</v>
      </c>
      <c r="C752" s="115" t="s">
        <v>719</v>
      </c>
      <c r="D752" s="114">
        <v>51</v>
      </c>
      <c r="E752" s="116">
        <v>520</v>
      </c>
      <c r="F752" s="114">
        <v>2002</v>
      </c>
      <c r="G752" s="114">
        <v>100</v>
      </c>
      <c r="H752" s="114">
        <v>8200</v>
      </c>
      <c r="I752" s="117">
        <v>1001</v>
      </c>
      <c r="J752" s="114">
        <v>111</v>
      </c>
      <c r="K752" s="118">
        <v>0</v>
      </c>
    </row>
    <row r="753" spans="1:11" x14ac:dyDescent="0.25">
      <c r="A753" s="114">
        <v>82032</v>
      </c>
      <c r="B753" s="114" t="s">
        <v>1041</v>
      </c>
      <c r="C753" s="115" t="s">
        <v>1042</v>
      </c>
      <c r="D753" s="114">
        <v>57</v>
      </c>
      <c r="E753" s="116">
        <v>540</v>
      </c>
      <c r="F753" s="114">
        <v>2200</v>
      </c>
      <c r="G753" s="114">
        <v>100</v>
      </c>
      <c r="H753" s="114">
        <v>8200</v>
      </c>
      <c r="I753" s="117">
        <v>1001</v>
      </c>
      <c r="J753" s="114">
        <v>161</v>
      </c>
      <c r="K753" s="118">
        <v>0</v>
      </c>
    </row>
    <row r="754" spans="1:11" x14ac:dyDescent="0.25">
      <c r="A754" s="114">
        <v>82033</v>
      </c>
      <c r="B754" s="114" t="s">
        <v>720</v>
      </c>
      <c r="C754" s="115" t="s">
        <v>721</v>
      </c>
      <c r="D754" s="114">
        <v>58</v>
      </c>
      <c r="E754" s="116">
        <v>540</v>
      </c>
      <c r="F754" s="114">
        <v>2200</v>
      </c>
      <c r="G754" s="114">
        <v>100</v>
      </c>
      <c r="H754" s="114">
        <v>8200</v>
      </c>
      <c r="I754" s="117">
        <v>1001</v>
      </c>
      <c r="J754" s="114">
        <v>161</v>
      </c>
      <c r="K754" s="118">
        <v>0</v>
      </c>
    </row>
    <row r="755" spans="1:11" x14ac:dyDescent="0.25">
      <c r="A755" s="114">
        <v>82035</v>
      </c>
      <c r="B755" s="114" t="s">
        <v>720</v>
      </c>
      <c r="C755" s="115" t="s">
        <v>721</v>
      </c>
      <c r="D755" s="114">
        <v>58</v>
      </c>
      <c r="E755" s="116">
        <v>540</v>
      </c>
      <c r="F755" s="114">
        <v>2200</v>
      </c>
      <c r="G755" s="114">
        <v>100</v>
      </c>
      <c r="H755" s="114">
        <v>8200</v>
      </c>
      <c r="I755" s="117">
        <v>1001</v>
      </c>
      <c r="J755" s="114">
        <v>161</v>
      </c>
      <c r="K755" s="118">
        <v>0</v>
      </c>
    </row>
    <row r="756" spans="1:11" x14ac:dyDescent="0.25">
      <c r="A756" s="114">
        <v>82036</v>
      </c>
      <c r="B756" s="114" t="s">
        <v>419</v>
      </c>
      <c r="C756" s="115" t="s">
        <v>880</v>
      </c>
      <c r="D756" s="114">
        <v>57</v>
      </c>
      <c r="E756" s="116">
        <v>540</v>
      </c>
      <c r="F756" s="114">
        <v>2200</v>
      </c>
      <c r="G756" s="114">
        <v>100</v>
      </c>
      <c r="H756" s="114">
        <v>8200</v>
      </c>
      <c r="I756" s="117">
        <v>1001</v>
      </c>
      <c r="J756" s="114">
        <v>161</v>
      </c>
      <c r="K756" s="118">
        <v>0</v>
      </c>
    </row>
    <row r="757" spans="1:11" x14ac:dyDescent="0.25">
      <c r="A757" s="114">
        <v>82039</v>
      </c>
      <c r="B757" s="114" t="s">
        <v>267</v>
      </c>
      <c r="C757" s="115" t="s">
        <v>901</v>
      </c>
      <c r="D757" s="114">
        <v>57</v>
      </c>
      <c r="E757" s="116">
        <v>540</v>
      </c>
      <c r="F757" s="114">
        <v>2200</v>
      </c>
      <c r="G757" s="114">
        <v>100</v>
      </c>
      <c r="H757" s="114">
        <v>8200</v>
      </c>
      <c r="I757" s="117">
        <v>1001</v>
      </c>
      <c r="J757" s="114">
        <v>161</v>
      </c>
      <c r="K757" s="118">
        <v>0</v>
      </c>
    </row>
    <row r="758" spans="1:11" x14ac:dyDescent="0.25">
      <c r="A758" s="114">
        <v>82040</v>
      </c>
      <c r="B758" s="114" t="s">
        <v>487</v>
      </c>
      <c r="C758" s="115" t="s">
        <v>814</v>
      </c>
      <c r="D758" s="114">
        <v>57</v>
      </c>
      <c r="E758" s="116">
        <v>540</v>
      </c>
      <c r="F758" s="114">
        <v>2200</v>
      </c>
      <c r="G758" s="114">
        <v>100</v>
      </c>
      <c r="H758" s="114">
        <v>8200</v>
      </c>
      <c r="I758" s="117">
        <v>1001</v>
      </c>
      <c r="J758" s="114">
        <v>161</v>
      </c>
      <c r="K758" s="118">
        <v>0</v>
      </c>
    </row>
    <row r="759" spans="1:11" x14ac:dyDescent="0.25">
      <c r="A759" s="114">
        <v>82070</v>
      </c>
      <c r="B759" s="114" t="s">
        <v>722</v>
      </c>
      <c r="C759" s="115" t="s">
        <v>1013</v>
      </c>
      <c r="D759" s="114">
        <v>55</v>
      </c>
      <c r="E759" s="116">
        <v>530</v>
      </c>
      <c r="F759" s="114">
        <v>2050</v>
      </c>
      <c r="G759" s="114">
        <v>410</v>
      </c>
      <c r="H759" s="114">
        <v>8200</v>
      </c>
      <c r="I759" s="117">
        <v>1001</v>
      </c>
      <c r="J759" s="114">
        <v>181</v>
      </c>
      <c r="K759" s="118">
        <v>0</v>
      </c>
    </row>
    <row r="760" spans="1:11" x14ac:dyDescent="0.25">
      <c r="A760" s="114">
        <v>82072</v>
      </c>
      <c r="B760" s="114" t="s">
        <v>725</v>
      </c>
      <c r="C760" s="115" t="s">
        <v>1014</v>
      </c>
      <c r="D760" s="114">
        <v>55</v>
      </c>
      <c r="E760" s="116">
        <v>530</v>
      </c>
      <c r="F760" s="114">
        <v>2050</v>
      </c>
      <c r="G760" s="114">
        <v>410</v>
      </c>
      <c r="H760" s="114">
        <v>8200</v>
      </c>
      <c r="I760" s="117">
        <v>1001</v>
      </c>
      <c r="J760" s="114">
        <v>181</v>
      </c>
      <c r="K760" s="118">
        <v>0</v>
      </c>
    </row>
    <row r="761" spans="1:11" x14ac:dyDescent="0.25">
      <c r="A761" s="114">
        <v>82075</v>
      </c>
      <c r="B761" s="114" t="s">
        <v>1015</v>
      </c>
      <c r="C761" s="115" t="s">
        <v>1016</v>
      </c>
      <c r="D761" s="114">
        <v>58</v>
      </c>
      <c r="E761" s="116">
        <v>540</v>
      </c>
      <c r="F761" s="114">
        <v>2200</v>
      </c>
      <c r="G761" s="114">
        <v>100</v>
      </c>
      <c r="H761" s="114">
        <v>8200</v>
      </c>
      <c r="I761" s="117">
        <v>1001</v>
      </c>
      <c r="J761" s="114">
        <v>161</v>
      </c>
      <c r="K761" s="118">
        <v>0</v>
      </c>
    </row>
    <row r="762" spans="1:11" x14ac:dyDescent="0.25">
      <c r="A762" s="114">
        <v>82076</v>
      </c>
      <c r="B762" s="114" t="s">
        <v>1015</v>
      </c>
      <c r="C762" s="115" t="s">
        <v>1016</v>
      </c>
      <c r="D762" s="114">
        <v>58</v>
      </c>
      <c r="E762" s="116">
        <v>540</v>
      </c>
      <c r="F762" s="114">
        <v>2200</v>
      </c>
      <c r="G762" s="114">
        <v>422</v>
      </c>
      <c r="H762" s="114">
        <v>8200</v>
      </c>
      <c r="I762" s="117">
        <v>421014</v>
      </c>
      <c r="J762" s="114">
        <v>161</v>
      </c>
      <c r="K762" s="118">
        <v>0</v>
      </c>
    </row>
    <row r="763" spans="1:11" x14ac:dyDescent="0.25">
      <c r="A763" s="114">
        <v>82081</v>
      </c>
      <c r="B763" s="114" t="s">
        <v>726</v>
      </c>
      <c r="C763" s="115" t="s">
        <v>1017</v>
      </c>
      <c r="D763" s="114">
        <v>53</v>
      </c>
      <c r="E763" s="116">
        <v>520</v>
      </c>
      <c r="F763" s="114">
        <v>2050</v>
      </c>
      <c r="G763" s="114">
        <v>100</v>
      </c>
      <c r="H763" s="114">
        <v>8200</v>
      </c>
      <c r="I763" s="117">
        <v>1001</v>
      </c>
      <c r="J763" s="114">
        <v>111</v>
      </c>
      <c r="K763" s="118">
        <v>0</v>
      </c>
    </row>
    <row r="764" spans="1:11" x14ac:dyDescent="0.25">
      <c r="A764" s="114">
        <v>82082</v>
      </c>
      <c r="B764" s="114" t="s">
        <v>727</v>
      </c>
      <c r="C764" s="115" t="s">
        <v>728</v>
      </c>
      <c r="D764" s="114">
        <v>55</v>
      </c>
      <c r="E764" s="116">
        <v>530</v>
      </c>
      <c r="F764" s="114">
        <v>2050</v>
      </c>
      <c r="G764" s="114">
        <v>100</v>
      </c>
      <c r="H764" s="114">
        <v>8200</v>
      </c>
      <c r="I764" s="117">
        <v>1001</v>
      </c>
      <c r="J764" s="114">
        <v>181</v>
      </c>
      <c r="K764" s="118">
        <v>0</v>
      </c>
    </row>
    <row r="765" spans="1:11" x14ac:dyDescent="0.25">
      <c r="A765" s="114">
        <v>82083</v>
      </c>
      <c r="B765" s="114" t="s">
        <v>730</v>
      </c>
      <c r="C765" s="115" t="s">
        <v>1022</v>
      </c>
      <c r="D765" s="114">
        <v>53</v>
      </c>
      <c r="E765" s="116">
        <v>520</v>
      </c>
      <c r="F765" s="114">
        <v>2050</v>
      </c>
      <c r="G765" s="114">
        <v>100</v>
      </c>
      <c r="H765" s="114">
        <v>8200</v>
      </c>
      <c r="I765" s="117">
        <v>1001</v>
      </c>
      <c r="J765" s="118">
        <v>181</v>
      </c>
      <c r="K765" s="118">
        <v>0</v>
      </c>
    </row>
    <row r="766" spans="1:11" x14ac:dyDescent="0.25">
      <c r="A766" s="114">
        <v>82084</v>
      </c>
      <c r="B766" s="114" t="s">
        <v>1018</v>
      </c>
      <c r="C766" s="115" t="s">
        <v>1019</v>
      </c>
      <c r="D766" s="114">
        <v>55</v>
      </c>
      <c r="E766" s="116">
        <v>530</v>
      </c>
      <c r="F766" s="114">
        <v>2050</v>
      </c>
      <c r="G766" s="114">
        <v>100</v>
      </c>
      <c r="H766" s="114">
        <v>8200</v>
      </c>
      <c r="I766" s="117">
        <v>1001</v>
      </c>
      <c r="J766" s="118">
        <v>181</v>
      </c>
      <c r="K766" s="118">
        <v>0</v>
      </c>
    </row>
    <row r="767" spans="1:11" x14ac:dyDescent="0.25">
      <c r="A767" s="114">
        <v>82085</v>
      </c>
      <c r="B767" s="114" t="s">
        <v>1020</v>
      </c>
      <c r="C767" s="115" t="s">
        <v>1021</v>
      </c>
      <c r="D767" s="114">
        <v>55</v>
      </c>
      <c r="E767" s="116">
        <v>530</v>
      </c>
      <c r="F767" s="114">
        <v>2050</v>
      </c>
      <c r="G767" s="114">
        <v>100</v>
      </c>
      <c r="H767" s="114">
        <v>8200</v>
      </c>
      <c r="I767" s="117">
        <v>1001</v>
      </c>
      <c r="J767" s="114">
        <v>181</v>
      </c>
      <c r="K767" s="118">
        <v>0</v>
      </c>
    </row>
    <row r="768" spans="1:11" x14ac:dyDescent="0.25">
      <c r="A768" s="114">
        <v>82086</v>
      </c>
      <c r="B768" s="114" t="s">
        <v>745</v>
      </c>
      <c r="C768" s="115" t="s">
        <v>1025</v>
      </c>
      <c r="D768" s="114">
        <v>55</v>
      </c>
      <c r="E768" s="116">
        <v>530</v>
      </c>
      <c r="F768" s="114">
        <v>2050</v>
      </c>
      <c r="G768" s="114">
        <v>410</v>
      </c>
      <c r="H768" s="114">
        <v>8200</v>
      </c>
      <c r="I768" s="117">
        <v>1001</v>
      </c>
      <c r="J768" s="114">
        <v>181</v>
      </c>
      <c r="K768" s="118">
        <v>0</v>
      </c>
    </row>
    <row r="769" spans="1:11" x14ac:dyDescent="0.25">
      <c r="A769" s="114">
        <v>82087</v>
      </c>
      <c r="B769" s="114" t="s">
        <v>723</v>
      </c>
      <c r="C769" s="115" t="s">
        <v>729</v>
      </c>
      <c r="D769" s="114">
        <v>55</v>
      </c>
      <c r="E769" s="116">
        <v>530</v>
      </c>
      <c r="F769" s="114">
        <v>2050</v>
      </c>
      <c r="G769" s="114">
        <v>100</v>
      </c>
      <c r="H769" s="114">
        <v>8200</v>
      </c>
      <c r="I769" s="117">
        <v>1001</v>
      </c>
      <c r="J769" s="114">
        <v>181</v>
      </c>
      <c r="K769" s="118">
        <v>0</v>
      </c>
    </row>
    <row r="770" spans="1:11" x14ac:dyDescent="0.25">
      <c r="A770" s="114">
        <v>82088</v>
      </c>
      <c r="B770" s="114" t="s">
        <v>723</v>
      </c>
      <c r="C770" s="115" t="s">
        <v>724</v>
      </c>
      <c r="D770" s="114">
        <v>55</v>
      </c>
      <c r="E770" s="116">
        <v>530</v>
      </c>
      <c r="F770" s="114">
        <v>2050</v>
      </c>
      <c r="G770" s="114">
        <v>100</v>
      </c>
      <c r="H770" s="114">
        <v>8200</v>
      </c>
      <c r="I770" s="117">
        <v>1200</v>
      </c>
      <c r="J770" s="114">
        <v>181</v>
      </c>
      <c r="K770" s="118">
        <v>0</v>
      </c>
    </row>
    <row r="771" spans="1:11" x14ac:dyDescent="0.25">
      <c r="A771" s="114">
        <v>82089</v>
      </c>
      <c r="B771" s="114" t="s">
        <v>730</v>
      </c>
      <c r="C771" s="115" t="s">
        <v>1022</v>
      </c>
      <c r="D771" s="114">
        <v>53</v>
      </c>
      <c r="E771" s="116">
        <v>520</v>
      </c>
      <c r="F771" s="114">
        <v>2050</v>
      </c>
      <c r="G771" s="114">
        <v>100</v>
      </c>
      <c r="H771" s="114">
        <v>8200</v>
      </c>
      <c r="I771" s="117">
        <v>1001</v>
      </c>
      <c r="J771" s="114">
        <v>111</v>
      </c>
      <c r="K771" s="118">
        <v>0</v>
      </c>
    </row>
    <row r="772" spans="1:11" x14ac:dyDescent="0.25">
      <c r="A772" s="114">
        <v>82091</v>
      </c>
      <c r="B772" s="114" t="s">
        <v>731</v>
      </c>
      <c r="C772" s="115" t="s">
        <v>732</v>
      </c>
      <c r="D772" s="114">
        <v>55</v>
      </c>
      <c r="E772" s="116">
        <v>530</v>
      </c>
      <c r="F772" s="114">
        <v>2050</v>
      </c>
      <c r="G772" s="114">
        <v>100</v>
      </c>
      <c r="H772" s="114">
        <v>8200</v>
      </c>
      <c r="I772" s="117">
        <v>1001</v>
      </c>
      <c r="J772" s="114">
        <v>181</v>
      </c>
      <c r="K772" s="118">
        <v>0</v>
      </c>
    </row>
    <row r="773" spans="1:11" x14ac:dyDescent="0.25">
      <c r="A773" s="114">
        <v>82093</v>
      </c>
      <c r="B773" s="114" t="s">
        <v>733</v>
      </c>
      <c r="C773" s="115" t="s">
        <v>734</v>
      </c>
      <c r="D773" s="114">
        <v>55</v>
      </c>
      <c r="E773" s="116">
        <v>530</v>
      </c>
      <c r="F773" s="114">
        <v>2050</v>
      </c>
      <c r="G773" s="114">
        <v>100</v>
      </c>
      <c r="H773" s="114">
        <v>8200</v>
      </c>
      <c r="I773" s="117">
        <v>1001</v>
      </c>
      <c r="J773" s="114">
        <v>181</v>
      </c>
      <c r="K773" s="118">
        <v>0</v>
      </c>
    </row>
    <row r="774" spans="1:11" x14ac:dyDescent="0.25">
      <c r="A774" s="114">
        <v>82094</v>
      </c>
      <c r="B774" s="114" t="s">
        <v>725</v>
      </c>
      <c r="C774" s="115" t="s">
        <v>735</v>
      </c>
      <c r="D774" s="114">
        <v>55</v>
      </c>
      <c r="E774" s="116">
        <v>530</v>
      </c>
      <c r="F774" s="114">
        <v>2050</v>
      </c>
      <c r="G774" s="114">
        <v>100</v>
      </c>
      <c r="H774" s="114">
        <v>8200</v>
      </c>
      <c r="I774" s="117">
        <v>1001</v>
      </c>
      <c r="J774" s="114">
        <v>181</v>
      </c>
      <c r="K774" s="118">
        <v>0</v>
      </c>
    </row>
    <row r="775" spans="1:11" x14ac:dyDescent="0.25">
      <c r="A775" s="114">
        <v>82096</v>
      </c>
      <c r="B775" s="114" t="s">
        <v>736</v>
      </c>
      <c r="C775" s="115" t="s">
        <v>737</v>
      </c>
      <c r="D775" s="114">
        <v>55</v>
      </c>
      <c r="E775" s="116">
        <v>530</v>
      </c>
      <c r="F775" s="114">
        <v>2050</v>
      </c>
      <c r="G775" s="114">
        <v>425</v>
      </c>
      <c r="H775" s="114">
        <v>8200</v>
      </c>
      <c r="I775" s="117">
        <v>418096</v>
      </c>
      <c r="J775" s="114">
        <v>181</v>
      </c>
      <c r="K775" s="118">
        <v>0</v>
      </c>
    </row>
    <row r="776" spans="1:11" x14ac:dyDescent="0.25">
      <c r="A776" s="114">
        <v>82097</v>
      </c>
      <c r="B776" s="114" t="s">
        <v>738</v>
      </c>
      <c r="C776" s="115" t="s">
        <v>739</v>
      </c>
      <c r="D776" s="114">
        <v>55</v>
      </c>
      <c r="E776" s="116">
        <v>530</v>
      </c>
      <c r="F776" s="114">
        <v>2050</v>
      </c>
      <c r="G776" s="114">
        <v>100</v>
      </c>
      <c r="H776" s="114">
        <v>8200</v>
      </c>
      <c r="I776" s="117">
        <v>1001</v>
      </c>
      <c r="J776" s="114">
        <v>181</v>
      </c>
      <c r="K776" s="118">
        <v>0</v>
      </c>
    </row>
    <row r="777" spans="1:11" x14ac:dyDescent="0.25">
      <c r="A777" s="114">
        <v>82098</v>
      </c>
      <c r="B777" s="114" t="s">
        <v>740</v>
      </c>
      <c r="C777" s="115" t="s">
        <v>741</v>
      </c>
      <c r="D777" s="114">
        <v>55</v>
      </c>
      <c r="E777" s="116">
        <v>530</v>
      </c>
      <c r="F777" s="114">
        <v>2050</v>
      </c>
      <c r="G777" s="114">
        <v>100</v>
      </c>
      <c r="H777" s="114">
        <v>8200</v>
      </c>
      <c r="I777" s="117">
        <v>1001</v>
      </c>
      <c r="J777" s="118">
        <v>181</v>
      </c>
      <c r="K777" s="118">
        <v>0</v>
      </c>
    </row>
    <row r="778" spans="1:11" x14ac:dyDescent="0.25">
      <c r="A778" s="114">
        <v>82099</v>
      </c>
      <c r="B778" s="114" t="s">
        <v>742</v>
      </c>
      <c r="C778" s="115" t="s">
        <v>743</v>
      </c>
      <c r="D778" s="114">
        <v>55</v>
      </c>
      <c r="E778" s="116">
        <v>530</v>
      </c>
      <c r="F778" s="114">
        <v>2050</v>
      </c>
      <c r="G778" s="114">
        <v>100</v>
      </c>
      <c r="H778" s="114">
        <v>8200</v>
      </c>
      <c r="I778" s="117">
        <v>1001</v>
      </c>
      <c r="J778" s="118">
        <v>181</v>
      </c>
      <c r="K778" s="118">
        <v>0</v>
      </c>
    </row>
    <row r="779" spans="1:11" x14ac:dyDescent="0.25">
      <c r="A779" s="114">
        <v>82100</v>
      </c>
      <c r="B779" s="114" t="s">
        <v>744</v>
      </c>
      <c r="C779" s="115" t="s">
        <v>1023</v>
      </c>
      <c r="D779" s="114">
        <v>55</v>
      </c>
      <c r="E779" s="116">
        <v>530</v>
      </c>
      <c r="F779" s="114">
        <v>2050</v>
      </c>
      <c r="G779" s="114">
        <v>100</v>
      </c>
      <c r="H779" s="114">
        <v>8200</v>
      </c>
      <c r="I779" s="117">
        <v>1001</v>
      </c>
      <c r="J779" s="114">
        <v>181</v>
      </c>
      <c r="K779" s="118">
        <v>0</v>
      </c>
    </row>
    <row r="780" spans="1:11" x14ac:dyDescent="0.25">
      <c r="A780" s="114">
        <v>82101</v>
      </c>
      <c r="B780" s="114" t="s">
        <v>1024</v>
      </c>
      <c r="C780" s="115" t="s">
        <v>1025</v>
      </c>
      <c r="D780" s="114">
        <v>55</v>
      </c>
      <c r="E780" s="116">
        <v>530</v>
      </c>
      <c r="F780" s="114">
        <v>2050</v>
      </c>
      <c r="G780" s="114">
        <v>100</v>
      </c>
      <c r="H780" s="114">
        <v>8200</v>
      </c>
      <c r="I780" s="117">
        <v>1001</v>
      </c>
      <c r="J780" s="114">
        <v>181</v>
      </c>
      <c r="K780" s="118">
        <v>0</v>
      </c>
    </row>
    <row r="781" spans="1:11" x14ac:dyDescent="0.25">
      <c r="A781" s="114">
        <v>91010</v>
      </c>
      <c r="B781" s="114" t="s">
        <v>549</v>
      </c>
      <c r="C781" s="115" t="s">
        <v>811</v>
      </c>
      <c r="D781" s="114">
        <v>55</v>
      </c>
      <c r="E781" s="116">
        <v>530</v>
      </c>
      <c r="F781" s="114">
        <v>2050</v>
      </c>
      <c r="G781" s="114">
        <v>100</v>
      </c>
      <c r="H781" s="114">
        <v>9100</v>
      </c>
      <c r="I781" s="117">
        <v>1200</v>
      </c>
      <c r="J781" s="114">
        <v>181</v>
      </c>
      <c r="K781" s="118">
        <v>0</v>
      </c>
    </row>
    <row r="782" spans="1:11" x14ac:dyDescent="0.25">
      <c r="A782" s="114">
        <v>91020</v>
      </c>
      <c r="B782" s="114" t="s">
        <v>746</v>
      </c>
      <c r="C782" s="115" t="s">
        <v>815</v>
      </c>
      <c r="D782" s="114">
        <v>1</v>
      </c>
      <c r="E782" s="116">
        <v>70</v>
      </c>
      <c r="F782" s="114">
        <v>2050</v>
      </c>
      <c r="G782" s="114">
        <v>422</v>
      </c>
      <c r="H782" s="114">
        <v>5900</v>
      </c>
      <c r="I782" s="117">
        <v>418093</v>
      </c>
      <c r="J782" s="114">
        <v>121</v>
      </c>
      <c r="K782" s="118">
        <v>0</v>
      </c>
    </row>
    <row r="783" spans="1:11" x14ac:dyDescent="0.25">
      <c r="A783" s="114">
        <v>91021</v>
      </c>
      <c r="B783" s="114" t="s">
        <v>746</v>
      </c>
      <c r="C783" s="115" t="s">
        <v>815</v>
      </c>
      <c r="D783" s="114">
        <v>1</v>
      </c>
      <c r="E783" s="116">
        <v>70</v>
      </c>
      <c r="F783" s="114">
        <v>2050</v>
      </c>
      <c r="G783" s="114">
        <v>422</v>
      </c>
      <c r="H783" s="114">
        <v>5900</v>
      </c>
      <c r="I783" s="117">
        <v>418063</v>
      </c>
      <c r="J783" s="114">
        <v>121</v>
      </c>
      <c r="K783" s="118">
        <v>0</v>
      </c>
    </row>
    <row r="784" spans="1:11" x14ac:dyDescent="0.25">
      <c r="A784" s="114">
        <v>91040</v>
      </c>
      <c r="B784" s="114" t="s">
        <v>350</v>
      </c>
      <c r="C784" s="115" t="s">
        <v>904</v>
      </c>
      <c r="D784" s="114">
        <v>57</v>
      </c>
      <c r="E784" s="116">
        <v>540</v>
      </c>
      <c r="F784" s="114">
        <v>2200</v>
      </c>
      <c r="G784" s="114">
        <v>100</v>
      </c>
      <c r="H784" s="114">
        <v>9100</v>
      </c>
      <c r="I784" s="117">
        <v>1212</v>
      </c>
      <c r="J784" s="114">
        <v>161</v>
      </c>
      <c r="K784" s="118">
        <v>0</v>
      </c>
    </row>
    <row r="785" spans="1:11" x14ac:dyDescent="0.25">
      <c r="A785" s="114">
        <v>91046</v>
      </c>
      <c r="B785" s="114" t="s">
        <v>355</v>
      </c>
      <c r="C785" s="115" t="s">
        <v>1026</v>
      </c>
      <c r="D785" s="114">
        <v>57</v>
      </c>
      <c r="E785" s="116">
        <v>540</v>
      </c>
      <c r="F785" s="114">
        <v>2200</v>
      </c>
      <c r="G785" s="114">
        <v>100</v>
      </c>
      <c r="H785" s="114">
        <v>9100</v>
      </c>
      <c r="I785" s="117">
        <v>1200</v>
      </c>
      <c r="J785" s="114">
        <v>161</v>
      </c>
      <c r="K785" s="118">
        <v>0</v>
      </c>
    </row>
    <row r="786" spans="1:11" x14ac:dyDescent="0.25">
      <c r="A786" s="114">
        <v>91060</v>
      </c>
      <c r="B786" s="114" t="s">
        <v>748</v>
      </c>
      <c r="C786" s="115" t="s">
        <v>1027</v>
      </c>
      <c r="D786" s="114">
        <v>31</v>
      </c>
      <c r="E786" s="116">
        <v>540</v>
      </c>
      <c r="F786" s="114">
        <v>2200</v>
      </c>
      <c r="G786" s="114">
        <v>921</v>
      </c>
      <c r="H786" s="114">
        <v>9100</v>
      </c>
      <c r="I786" s="117">
        <v>11082</v>
      </c>
      <c r="J786" s="114">
        <v>161</v>
      </c>
      <c r="K786" s="118">
        <v>0</v>
      </c>
    </row>
    <row r="787" spans="1:11" x14ac:dyDescent="0.25">
      <c r="A787" s="114">
        <v>91061</v>
      </c>
      <c r="B787" s="114" t="s">
        <v>749</v>
      </c>
      <c r="C787" s="115" t="s">
        <v>750</v>
      </c>
      <c r="D787" s="114">
        <v>3</v>
      </c>
      <c r="E787" s="116">
        <v>550</v>
      </c>
      <c r="F787" s="114">
        <v>2600</v>
      </c>
      <c r="G787" s="114">
        <v>921</v>
      </c>
      <c r="H787" s="114">
        <v>9100</v>
      </c>
      <c r="I787" s="117">
        <v>11082</v>
      </c>
      <c r="J787" s="114">
        <v>131</v>
      </c>
      <c r="K787" s="118">
        <v>0</v>
      </c>
    </row>
    <row r="788" spans="1:11" x14ac:dyDescent="0.25">
      <c r="A788" s="114">
        <v>91063</v>
      </c>
      <c r="B788" s="114" t="s">
        <v>751</v>
      </c>
      <c r="C788" s="115" t="s">
        <v>1028</v>
      </c>
      <c r="D788" s="114">
        <v>31</v>
      </c>
      <c r="E788" s="116">
        <v>70</v>
      </c>
      <c r="F788" s="114">
        <v>1123</v>
      </c>
      <c r="G788" s="114">
        <v>921</v>
      </c>
      <c r="H788" s="114">
        <v>9100</v>
      </c>
      <c r="I788" s="117">
        <v>1170</v>
      </c>
      <c r="J788" s="114">
        <v>161</v>
      </c>
      <c r="K788" s="118">
        <v>0</v>
      </c>
    </row>
    <row r="789" spans="1:11" x14ac:dyDescent="0.25">
      <c r="A789" s="114">
        <v>91080</v>
      </c>
      <c r="B789" s="114" t="s">
        <v>752</v>
      </c>
      <c r="C789" s="115" t="s">
        <v>1029</v>
      </c>
      <c r="D789" s="114">
        <v>25</v>
      </c>
      <c r="E789" s="116">
        <v>530</v>
      </c>
      <c r="F789" s="114">
        <v>2050</v>
      </c>
      <c r="G789" s="114">
        <v>921</v>
      </c>
      <c r="H789" s="114">
        <v>9100</v>
      </c>
      <c r="I789" s="117">
        <v>1170</v>
      </c>
      <c r="J789" s="114">
        <v>181</v>
      </c>
      <c r="K789" s="118">
        <v>0</v>
      </c>
    </row>
    <row r="790" spans="1:11" x14ac:dyDescent="0.25">
      <c r="A790" s="114">
        <v>91084</v>
      </c>
      <c r="B790" s="114" t="s">
        <v>754</v>
      </c>
      <c r="C790" s="115" t="s">
        <v>1030</v>
      </c>
      <c r="D790" s="114">
        <v>31</v>
      </c>
      <c r="E790" s="116">
        <v>70</v>
      </c>
      <c r="F790" s="114">
        <v>2050</v>
      </c>
      <c r="G790" s="114">
        <v>422</v>
      </c>
      <c r="H790" s="114">
        <v>9100</v>
      </c>
      <c r="I790" s="117">
        <v>418093</v>
      </c>
      <c r="J790" s="114">
        <v>181</v>
      </c>
      <c r="K790" s="118">
        <v>0</v>
      </c>
    </row>
    <row r="791" spans="1:11" x14ac:dyDescent="0.25">
      <c r="A791" s="114">
        <v>91088</v>
      </c>
      <c r="B791" s="114" t="s">
        <v>755</v>
      </c>
      <c r="C791" s="115" t="s">
        <v>1031</v>
      </c>
      <c r="D791" s="114">
        <v>55</v>
      </c>
      <c r="E791" s="116">
        <v>530</v>
      </c>
      <c r="F791" s="114">
        <v>2050</v>
      </c>
      <c r="G791" s="114">
        <v>425</v>
      </c>
      <c r="H791" s="114">
        <v>9100</v>
      </c>
      <c r="I791" s="117">
        <v>418096</v>
      </c>
      <c r="J791" s="114">
        <v>181</v>
      </c>
      <c r="K791" s="118">
        <v>0</v>
      </c>
    </row>
    <row r="792" spans="1:11" x14ac:dyDescent="0.25">
      <c r="A792" s="114">
        <v>91094</v>
      </c>
      <c r="B792" s="114" t="s">
        <v>753</v>
      </c>
      <c r="C792" s="115" t="s">
        <v>1032</v>
      </c>
      <c r="D792" s="114">
        <v>31</v>
      </c>
      <c r="E792" s="116">
        <v>530</v>
      </c>
      <c r="F792" s="114">
        <v>2050</v>
      </c>
      <c r="G792" s="114">
        <v>921</v>
      </c>
      <c r="H792" s="114">
        <v>9100</v>
      </c>
      <c r="I792" s="117">
        <v>11082</v>
      </c>
      <c r="J792" s="114">
        <v>181</v>
      </c>
      <c r="K792" s="118">
        <v>0</v>
      </c>
    </row>
    <row r="793" spans="1:11" x14ac:dyDescent="0.25">
      <c r="A793" s="114">
        <v>91095</v>
      </c>
      <c r="B793" s="114" t="s">
        <v>756</v>
      </c>
      <c r="C793" s="115" t="s">
        <v>1033</v>
      </c>
      <c r="D793" s="114">
        <v>31</v>
      </c>
      <c r="E793" s="116">
        <v>70</v>
      </c>
      <c r="F793" s="114">
        <v>1123</v>
      </c>
      <c r="G793" s="114">
        <v>921</v>
      </c>
      <c r="H793" s="114">
        <v>9100</v>
      </c>
      <c r="I793" s="117">
        <v>1170</v>
      </c>
      <c r="J793" s="114">
        <v>181</v>
      </c>
      <c r="K793" s="118">
        <v>0</v>
      </c>
    </row>
    <row r="794" spans="1:11" x14ac:dyDescent="0.25">
      <c r="A794" s="114">
        <v>91101</v>
      </c>
      <c r="B794" s="114" t="s">
        <v>1034</v>
      </c>
      <c r="C794" s="115" t="s">
        <v>1035</v>
      </c>
      <c r="D794" s="114">
        <v>31</v>
      </c>
      <c r="E794" s="116">
        <v>70</v>
      </c>
      <c r="F794" s="114">
        <v>1123</v>
      </c>
      <c r="G794" s="114">
        <v>921</v>
      </c>
      <c r="H794" s="114">
        <v>9100</v>
      </c>
      <c r="I794" s="117">
        <v>1170</v>
      </c>
      <c r="J794" s="114">
        <v>161</v>
      </c>
      <c r="K794" s="118">
        <v>0</v>
      </c>
    </row>
    <row r="795" spans="1:11" x14ac:dyDescent="0.25">
      <c r="A795" s="114">
        <v>91106</v>
      </c>
      <c r="B795" s="114" t="s">
        <v>1034</v>
      </c>
      <c r="C795" s="115" t="s">
        <v>1035</v>
      </c>
      <c r="D795" s="114">
        <v>31</v>
      </c>
      <c r="E795" s="116">
        <v>70</v>
      </c>
      <c r="F795" s="114">
        <v>1123</v>
      </c>
      <c r="G795" s="114">
        <v>422</v>
      </c>
      <c r="H795" s="114">
        <v>9100</v>
      </c>
      <c r="I795" s="117">
        <v>418093</v>
      </c>
      <c r="J795" s="114">
        <v>161</v>
      </c>
      <c r="K795" s="118">
        <v>0</v>
      </c>
    </row>
    <row r="796" spans="1:11" x14ac:dyDescent="0.25">
      <c r="A796" s="114">
        <v>91201</v>
      </c>
      <c r="B796" s="114" t="s">
        <v>816</v>
      </c>
      <c r="C796" s="115" t="s">
        <v>1036</v>
      </c>
      <c r="D796" s="114">
        <v>31</v>
      </c>
      <c r="E796" s="116">
        <v>70</v>
      </c>
      <c r="F796" s="114">
        <v>1123</v>
      </c>
      <c r="G796" s="114">
        <v>921</v>
      </c>
      <c r="H796" s="114">
        <v>9100</v>
      </c>
      <c r="I796" s="117">
        <v>1170</v>
      </c>
      <c r="J796" s="114">
        <v>161</v>
      </c>
      <c r="K796" s="118">
        <v>0</v>
      </c>
    </row>
    <row r="797" spans="1:11" x14ac:dyDescent="0.25">
      <c r="A797" s="114">
        <v>91206</v>
      </c>
      <c r="B797" s="114" t="s">
        <v>816</v>
      </c>
      <c r="C797" s="115" t="s">
        <v>1036</v>
      </c>
      <c r="D797" s="114">
        <v>31</v>
      </c>
      <c r="E797" s="116">
        <v>70</v>
      </c>
      <c r="F797" s="114">
        <v>1123</v>
      </c>
      <c r="G797" s="114">
        <v>422</v>
      </c>
      <c r="H797" s="114">
        <v>9100</v>
      </c>
      <c r="I797" s="117">
        <v>418093</v>
      </c>
      <c r="J797" s="114">
        <v>161</v>
      </c>
      <c r="K797" s="118">
        <v>0</v>
      </c>
    </row>
    <row r="798" spans="1:11" x14ac:dyDescent="0.25">
      <c r="A798" s="114"/>
      <c r="B798" s="114"/>
      <c r="C798" s="115"/>
      <c r="D798" s="114"/>
      <c r="E798" s="116"/>
      <c r="F798" s="114"/>
      <c r="G798" s="114"/>
      <c r="H798" s="114"/>
      <c r="I798" s="117"/>
      <c r="J798" s="114"/>
      <c r="K798" s="118"/>
    </row>
    <row r="799" spans="1:11" x14ac:dyDescent="0.25">
      <c r="A799" s="114"/>
      <c r="B799" s="114"/>
      <c r="C799" s="115"/>
      <c r="D799" s="114"/>
      <c r="E799" s="116"/>
      <c r="F799" s="114"/>
      <c r="G799" s="114"/>
      <c r="H799" s="114"/>
      <c r="I799" s="117"/>
      <c r="J799" s="114"/>
      <c r="K799" s="118"/>
    </row>
    <row r="800" spans="1:11" x14ac:dyDescent="0.25">
      <c r="A800" s="114"/>
      <c r="B800" s="114"/>
      <c r="C800" s="115"/>
      <c r="D800" s="114"/>
      <c r="E800" s="116"/>
      <c r="F800" s="114"/>
      <c r="G800" s="114"/>
      <c r="H800" s="114"/>
      <c r="I800" s="117"/>
      <c r="J800" s="114"/>
      <c r="K800" s="118"/>
    </row>
    <row r="801" spans="1:11" x14ac:dyDescent="0.25">
      <c r="A801" s="114"/>
      <c r="B801" s="114"/>
      <c r="C801" s="115"/>
      <c r="D801" s="114"/>
      <c r="E801" s="116"/>
      <c r="F801" s="114"/>
      <c r="G801" s="114"/>
      <c r="H801" s="114"/>
      <c r="I801" s="117"/>
      <c r="J801" s="114"/>
      <c r="K801" s="118"/>
    </row>
    <row r="802" spans="1:11" x14ac:dyDescent="0.25">
      <c r="A802" s="114"/>
      <c r="B802" s="114"/>
      <c r="C802" s="115"/>
      <c r="D802" s="114"/>
      <c r="E802" s="116"/>
      <c r="F802" s="114"/>
      <c r="G802" s="114"/>
      <c r="H802" s="114"/>
      <c r="I802" s="117"/>
      <c r="J802" s="114"/>
      <c r="K802" s="118"/>
    </row>
    <row r="803" spans="1:11" x14ac:dyDescent="0.25">
      <c r="A803" s="114"/>
      <c r="B803" s="114"/>
      <c r="C803" s="115"/>
      <c r="D803" s="114"/>
      <c r="E803" s="116"/>
      <c r="F803" s="114"/>
      <c r="G803" s="114"/>
      <c r="H803" s="114"/>
      <c r="I803" s="117"/>
      <c r="J803" s="114"/>
      <c r="K803" s="118"/>
    </row>
    <row r="804" spans="1:11" x14ac:dyDescent="0.25">
      <c r="A804" s="114"/>
      <c r="B804" s="114"/>
      <c r="C804" s="115"/>
      <c r="D804" s="114"/>
      <c r="E804" s="116"/>
      <c r="F804" s="114"/>
      <c r="G804" s="114"/>
      <c r="H804" s="114"/>
      <c r="I804" s="117"/>
      <c r="J804" s="114"/>
      <c r="K804" s="118"/>
    </row>
    <row r="805" spans="1:11" x14ac:dyDescent="0.25">
      <c r="A805" s="114"/>
      <c r="B805" s="114"/>
      <c r="C805" s="115"/>
      <c r="D805" s="114"/>
      <c r="E805" s="116"/>
      <c r="F805" s="114"/>
      <c r="G805" s="114"/>
      <c r="H805" s="114"/>
      <c r="I805" s="117"/>
      <c r="J805" s="114"/>
      <c r="K805" s="118"/>
    </row>
    <row r="806" spans="1:11" x14ac:dyDescent="0.25">
      <c r="A806" s="114"/>
      <c r="B806" s="114"/>
      <c r="C806" s="115"/>
      <c r="D806" s="114"/>
      <c r="E806" s="116"/>
      <c r="F806" s="114"/>
      <c r="G806" s="114"/>
      <c r="H806" s="114"/>
      <c r="I806" s="117"/>
      <c r="J806" s="114"/>
      <c r="K806" s="118"/>
    </row>
    <row r="807" spans="1:11" x14ac:dyDescent="0.25">
      <c r="A807" s="114"/>
      <c r="B807" s="114"/>
      <c r="C807" s="115"/>
      <c r="D807" s="114"/>
      <c r="E807" s="116"/>
      <c r="F807" s="114"/>
      <c r="G807" s="114"/>
      <c r="H807" s="114"/>
      <c r="I807" s="117"/>
      <c r="J807" s="114"/>
      <c r="K807" s="118"/>
    </row>
    <row r="808" spans="1:11" x14ac:dyDescent="0.25">
      <c r="A808" s="114"/>
      <c r="B808" s="114"/>
      <c r="C808" s="115"/>
      <c r="D808" s="114"/>
      <c r="E808" s="116"/>
      <c r="F808" s="114"/>
      <c r="G808" s="114"/>
      <c r="H808" s="114"/>
      <c r="I808" s="117"/>
      <c r="J808" s="114"/>
      <c r="K808" s="118"/>
    </row>
    <row r="809" spans="1:11" x14ac:dyDescent="0.25">
      <c r="A809" s="114"/>
      <c r="B809" s="114"/>
      <c r="C809" s="115"/>
      <c r="D809" s="114"/>
      <c r="E809" s="116"/>
      <c r="F809" s="114"/>
      <c r="G809" s="114"/>
      <c r="H809" s="114"/>
      <c r="I809" s="117"/>
      <c r="J809" s="114"/>
      <c r="K809" s="118"/>
    </row>
    <row r="810" spans="1:11" x14ac:dyDescent="0.25">
      <c r="A810" s="114"/>
      <c r="B810" s="114"/>
      <c r="C810" s="115"/>
      <c r="D810" s="114"/>
      <c r="E810" s="116"/>
      <c r="F810" s="114"/>
      <c r="G810" s="114"/>
      <c r="H810" s="114"/>
      <c r="I810" s="117"/>
      <c r="J810" s="114"/>
      <c r="K810" s="118"/>
    </row>
    <row r="811" spans="1:11" x14ac:dyDescent="0.25">
      <c r="A811" s="114"/>
      <c r="B811" s="114"/>
      <c r="C811" s="115"/>
      <c r="D811" s="114"/>
      <c r="E811" s="116"/>
      <c r="F811" s="114"/>
      <c r="G811" s="114"/>
      <c r="H811" s="114"/>
      <c r="I811" s="117"/>
      <c r="J811" s="114"/>
      <c r="K811" s="118"/>
    </row>
    <row r="812" spans="1:11" x14ac:dyDescent="0.25">
      <c r="A812" s="114"/>
      <c r="B812" s="114"/>
      <c r="C812" s="115"/>
      <c r="D812" s="114"/>
      <c r="E812" s="116"/>
      <c r="F812" s="114"/>
      <c r="G812" s="114"/>
      <c r="H812" s="114"/>
      <c r="I812" s="117"/>
      <c r="J812" s="114"/>
      <c r="K812" s="118"/>
    </row>
    <row r="813" spans="1:11" x14ac:dyDescent="0.25">
      <c r="A813" s="114"/>
      <c r="B813" s="114"/>
      <c r="C813" s="115"/>
      <c r="D813" s="114"/>
      <c r="E813" s="116"/>
      <c r="F813" s="114"/>
      <c r="G813" s="114"/>
      <c r="H813" s="114"/>
      <c r="I813" s="117"/>
      <c r="J813" s="114"/>
      <c r="K813" s="118"/>
    </row>
    <row r="814" spans="1:11" x14ac:dyDescent="0.25">
      <c r="A814" s="114"/>
      <c r="B814" s="114"/>
      <c r="C814" s="115"/>
      <c r="D814" s="114"/>
      <c r="E814" s="116"/>
      <c r="F814" s="114"/>
      <c r="G814" s="114"/>
      <c r="H814" s="114"/>
      <c r="I814" s="117"/>
      <c r="J814" s="118"/>
      <c r="K814" s="118"/>
    </row>
    <row r="815" spans="1:11" x14ac:dyDescent="0.25">
      <c r="A815" s="114"/>
      <c r="B815" s="114"/>
      <c r="C815" s="115"/>
      <c r="D815" s="114"/>
      <c r="E815" s="116"/>
      <c r="F815" s="114"/>
      <c r="G815" s="114"/>
      <c r="H815" s="114"/>
      <c r="I815" s="117"/>
      <c r="J815" s="118"/>
      <c r="K815" s="118"/>
    </row>
    <row r="816" spans="1:11" x14ac:dyDescent="0.25">
      <c r="A816" s="114"/>
      <c r="B816" s="114"/>
      <c r="C816" s="115"/>
      <c r="D816" s="114"/>
      <c r="E816" s="116"/>
      <c r="F816" s="114"/>
      <c r="G816" s="114"/>
      <c r="H816" s="114"/>
      <c r="I816" s="117"/>
      <c r="J816" s="118"/>
      <c r="K816" s="118"/>
    </row>
    <row r="817" spans="1:11" x14ac:dyDescent="0.25">
      <c r="A817" s="114"/>
      <c r="B817" s="114"/>
      <c r="C817" s="115"/>
      <c r="D817" s="114"/>
      <c r="E817" s="116"/>
      <c r="F817" s="114"/>
      <c r="G817" s="114"/>
      <c r="H817" s="114"/>
      <c r="I817" s="117"/>
      <c r="J817" s="114"/>
      <c r="K817" s="118"/>
    </row>
    <row r="818" spans="1:11" x14ac:dyDescent="0.25">
      <c r="A818" s="114"/>
      <c r="B818" s="114"/>
      <c r="C818" s="115"/>
      <c r="D818" s="114"/>
      <c r="E818" s="116"/>
      <c r="F818" s="114"/>
      <c r="G818" s="114"/>
      <c r="H818" s="114"/>
      <c r="I818" s="117"/>
      <c r="J818" s="114"/>
      <c r="K818" s="118"/>
    </row>
    <row r="819" spans="1:11" x14ac:dyDescent="0.25">
      <c r="A819" s="114"/>
      <c r="B819" s="114"/>
      <c r="C819" s="115"/>
      <c r="D819" s="114"/>
      <c r="E819" s="116"/>
      <c r="F819" s="114"/>
      <c r="G819" s="114"/>
      <c r="H819" s="114"/>
      <c r="I819" s="117"/>
      <c r="J819" s="118"/>
      <c r="K819" s="118"/>
    </row>
    <row r="820" spans="1:11" x14ac:dyDescent="0.25">
      <c r="A820" s="114"/>
      <c r="B820" s="114"/>
      <c r="C820" s="115"/>
      <c r="D820" s="114"/>
      <c r="E820" s="116"/>
      <c r="F820" s="114"/>
      <c r="G820" s="114"/>
      <c r="H820" s="114"/>
      <c r="I820" s="117"/>
      <c r="J820" s="114"/>
      <c r="K820" s="118"/>
    </row>
    <row r="821" spans="1:11" x14ac:dyDescent="0.25">
      <c r="A821" s="114"/>
      <c r="B821" s="114"/>
      <c r="C821" s="115"/>
      <c r="D821" s="114"/>
      <c r="E821" s="116"/>
      <c r="F821" s="114"/>
      <c r="G821" s="114"/>
      <c r="H821" s="114"/>
      <c r="I821" s="117"/>
      <c r="J821" s="114"/>
      <c r="K821" s="118"/>
    </row>
    <row r="822" spans="1:11" x14ac:dyDescent="0.25">
      <c r="A822" s="114"/>
      <c r="B822" s="114"/>
      <c r="C822" s="115"/>
      <c r="D822" s="114"/>
      <c r="E822" s="116"/>
      <c r="F822" s="114"/>
      <c r="G822" s="114"/>
      <c r="H822" s="114"/>
      <c r="I822" s="117"/>
      <c r="J822" s="118"/>
      <c r="K822" s="118"/>
    </row>
    <row r="823" spans="1:11" x14ac:dyDescent="0.25">
      <c r="A823" s="114"/>
      <c r="B823" s="114"/>
      <c r="C823" s="115"/>
      <c r="D823" s="114"/>
      <c r="E823" s="116"/>
      <c r="F823" s="114"/>
      <c r="G823" s="114"/>
      <c r="H823" s="114"/>
      <c r="I823" s="117"/>
      <c r="J823" s="118"/>
      <c r="K823" s="118"/>
    </row>
    <row r="824" spans="1:11" x14ac:dyDescent="0.25">
      <c r="A824" s="114"/>
      <c r="B824" s="114"/>
      <c r="C824" s="115"/>
      <c r="D824" s="114"/>
      <c r="E824" s="116"/>
      <c r="F824" s="114"/>
      <c r="G824" s="114"/>
      <c r="H824" s="114"/>
      <c r="I824" s="117"/>
      <c r="J824" s="114"/>
      <c r="K824" s="118"/>
    </row>
    <row r="825" spans="1:11" x14ac:dyDescent="0.25">
      <c r="A825" s="114"/>
      <c r="B825" s="114"/>
      <c r="C825" s="115"/>
      <c r="D825" s="114"/>
      <c r="E825" s="116"/>
      <c r="F825" s="114"/>
      <c r="G825" s="114"/>
      <c r="H825" s="114"/>
      <c r="I825" s="117"/>
      <c r="J825" s="114"/>
      <c r="K825" s="118"/>
    </row>
    <row r="826" spans="1:11" x14ac:dyDescent="0.25">
      <c r="A826" s="114"/>
      <c r="B826" s="114"/>
      <c r="C826" s="115"/>
      <c r="D826" s="114"/>
      <c r="E826" s="116"/>
      <c r="F826" s="114"/>
      <c r="G826" s="114"/>
      <c r="H826" s="114"/>
      <c r="I826" s="117"/>
      <c r="J826" s="114"/>
      <c r="K826" s="118"/>
    </row>
    <row r="827" spans="1:11" x14ac:dyDescent="0.25">
      <c r="A827" s="114"/>
      <c r="B827" s="114"/>
      <c r="C827" s="115"/>
      <c r="D827" s="114"/>
      <c r="E827" s="116"/>
      <c r="F827" s="114"/>
      <c r="G827" s="114"/>
      <c r="H827" s="114"/>
      <c r="I827" s="117"/>
      <c r="J827" s="114"/>
      <c r="K827" s="118"/>
    </row>
    <row r="828" spans="1:11" x14ac:dyDescent="0.25">
      <c r="A828" s="114"/>
      <c r="B828" s="114"/>
      <c r="C828" s="115"/>
      <c r="D828" s="114"/>
      <c r="E828" s="116"/>
      <c r="F828" s="114"/>
      <c r="G828" s="114"/>
      <c r="H828" s="114"/>
      <c r="I828" s="117"/>
      <c r="J828" s="118"/>
      <c r="K828" s="118"/>
    </row>
    <row r="829" spans="1:11" x14ac:dyDescent="0.25">
      <c r="A829" s="114"/>
      <c r="B829" s="114"/>
      <c r="C829" s="115"/>
      <c r="D829" s="114"/>
      <c r="E829" s="116"/>
      <c r="F829" s="114"/>
      <c r="G829" s="114"/>
      <c r="H829" s="114"/>
      <c r="I829" s="117"/>
      <c r="J829" s="114"/>
      <c r="K829" s="118"/>
    </row>
    <row r="830" spans="1:11" x14ac:dyDescent="0.25">
      <c r="A830" s="114"/>
      <c r="B830" s="114"/>
      <c r="C830" s="115"/>
      <c r="D830" s="114"/>
      <c r="E830" s="116"/>
      <c r="F830" s="114"/>
      <c r="G830" s="114"/>
      <c r="H830" s="114"/>
      <c r="I830" s="117"/>
      <c r="J830" s="118"/>
      <c r="K830" s="118"/>
    </row>
    <row r="831" spans="1:11" x14ac:dyDescent="0.25">
      <c r="A831" s="114"/>
      <c r="B831" s="114"/>
      <c r="C831" s="115"/>
      <c r="D831" s="114"/>
      <c r="E831" s="116"/>
      <c r="F831" s="114"/>
      <c r="G831" s="114"/>
      <c r="H831" s="114"/>
      <c r="I831" s="117"/>
      <c r="J831" s="114"/>
      <c r="K831" s="118"/>
    </row>
    <row r="832" spans="1:11" x14ac:dyDescent="0.25">
      <c r="A832" s="114"/>
      <c r="B832" s="114"/>
      <c r="C832" s="115"/>
      <c r="D832" s="114"/>
      <c r="E832" s="116"/>
      <c r="F832" s="114"/>
      <c r="G832" s="114"/>
      <c r="H832" s="114"/>
      <c r="I832" s="117"/>
      <c r="J832" s="118"/>
      <c r="K832" s="118"/>
    </row>
    <row r="833" spans="1:11" x14ac:dyDescent="0.25">
      <c r="A833" s="114"/>
      <c r="B833" s="114"/>
      <c r="C833" s="115"/>
      <c r="D833" s="114"/>
      <c r="E833" s="116"/>
      <c r="F833" s="114"/>
      <c r="G833" s="114"/>
      <c r="H833" s="114"/>
      <c r="I833" s="117"/>
      <c r="J833" s="118"/>
      <c r="K833" s="118"/>
    </row>
    <row r="834" spans="1:11" x14ac:dyDescent="0.25">
      <c r="A834" s="114"/>
      <c r="B834" s="114"/>
      <c r="C834" s="115"/>
      <c r="D834" s="114"/>
      <c r="E834" s="116"/>
      <c r="F834" s="114"/>
      <c r="G834" s="114"/>
      <c r="H834" s="114"/>
      <c r="I834" s="117"/>
      <c r="J834" s="118"/>
      <c r="K834" s="118"/>
    </row>
    <row r="835" spans="1:11" x14ac:dyDescent="0.25">
      <c r="A835" s="114"/>
      <c r="B835" s="114"/>
      <c r="C835" s="115"/>
      <c r="D835" s="114"/>
      <c r="E835" s="116"/>
      <c r="F835" s="114"/>
      <c r="G835" s="114"/>
      <c r="H835" s="114"/>
      <c r="I835" s="117"/>
      <c r="J835" s="118"/>
      <c r="K835" s="118"/>
    </row>
    <row r="836" spans="1:11" x14ac:dyDescent="0.25">
      <c r="A836" s="114"/>
      <c r="B836" s="114"/>
      <c r="C836" s="115"/>
      <c r="D836" s="114"/>
      <c r="E836" s="116"/>
      <c r="F836" s="114"/>
      <c r="G836" s="114"/>
      <c r="H836" s="114"/>
      <c r="I836" s="117"/>
      <c r="J836" s="118"/>
      <c r="K836" s="118"/>
    </row>
    <row r="837" spans="1:11" x14ac:dyDescent="0.25">
      <c r="A837" s="114"/>
      <c r="B837" s="114"/>
      <c r="C837" s="115"/>
      <c r="D837" s="114"/>
      <c r="E837" s="116"/>
      <c r="F837" s="114"/>
      <c r="G837" s="114"/>
      <c r="H837" s="114"/>
      <c r="I837" s="117"/>
      <c r="J837" s="114"/>
      <c r="K837" s="118"/>
    </row>
    <row r="838" spans="1:11" x14ac:dyDescent="0.25">
      <c r="A838" s="114"/>
      <c r="B838" s="114"/>
      <c r="C838" s="115"/>
      <c r="D838" s="114"/>
      <c r="E838" s="116"/>
      <c r="F838" s="114"/>
      <c r="G838" s="114"/>
      <c r="H838" s="114"/>
      <c r="I838" s="117"/>
      <c r="J838" s="118"/>
      <c r="K838" s="118"/>
    </row>
    <row r="839" spans="1:11" x14ac:dyDescent="0.25">
      <c r="A839" s="114"/>
      <c r="B839" s="114"/>
      <c r="C839" s="115"/>
      <c r="D839" s="114"/>
      <c r="E839" s="116"/>
      <c r="F839" s="114"/>
      <c r="G839" s="114"/>
      <c r="H839" s="114"/>
      <c r="I839" s="117"/>
      <c r="J839" s="114"/>
      <c r="K839" s="118"/>
    </row>
    <row r="840" spans="1:11" x14ac:dyDescent="0.25">
      <c r="A840" s="114"/>
      <c r="B840" s="114"/>
      <c r="C840" s="115"/>
      <c r="D840" s="114"/>
      <c r="E840" s="116"/>
      <c r="F840" s="114"/>
      <c r="G840" s="114"/>
      <c r="H840" s="114"/>
      <c r="I840" s="117"/>
      <c r="J840" s="114"/>
      <c r="K840" s="118"/>
    </row>
    <row r="841" spans="1:11" x14ac:dyDescent="0.25">
      <c r="A841" s="114"/>
      <c r="B841" s="114"/>
      <c r="C841" s="115"/>
      <c r="D841" s="114"/>
      <c r="E841" s="116"/>
      <c r="F841" s="114"/>
      <c r="G841" s="114"/>
      <c r="H841" s="114"/>
      <c r="I841" s="117"/>
      <c r="J841" s="114"/>
      <c r="K841" s="118"/>
    </row>
    <row r="842" spans="1:11" x14ac:dyDescent="0.25">
      <c r="A842" s="114"/>
      <c r="B842" s="114"/>
      <c r="C842" s="115"/>
      <c r="D842" s="114"/>
      <c r="E842" s="116"/>
      <c r="F842" s="114"/>
      <c r="G842" s="114"/>
      <c r="H842" s="114"/>
      <c r="I842" s="117"/>
      <c r="J842" s="114"/>
      <c r="K842" s="118"/>
    </row>
    <row r="843" spans="1:11" x14ac:dyDescent="0.25">
      <c r="A843" s="114"/>
      <c r="B843" s="114"/>
      <c r="C843" s="115"/>
      <c r="D843" s="114"/>
      <c r="E843" s="116"/>
      <c r="F843" s="114"/>
      <c r="G843" s="114"/>
      <c r="H843" s="114"/>
      <c r="I843" s="117"/>
      <c r="J843" s="114"/>
      <c r="K843" s="118"/>
    </row>
    <row r="844" spans="1:11" x14ac:dyDescent="0.25">
      <c r="A844" s="114"/>
      <c r="B844" s="114"/>
      <c r="C844" s="115"/>
      <c r="D844" s="114"/>
      <c r="E844" s="116"/>
      <c r="F844" s="114"/>
      <c r="G844" s="114"/>
      <c r="H844" s="114"/>
      <c r="I844" s="117"/>
      <c r="J844" s="114"/>
      <c r="K844" s="118"/>
    </row>
    <row r="845" spans="1:11" x14ac:dyDescent="0.25">
      <c r="A845" s="114"/>
      <c r="B845" s="114"/>
      <c r="C845" s="115"/>
      <c r="D845" s="114"/>
      <c r="E845" s="116"/>
      <c r="F845" s="114"/>
      <c r="G845" s="114"/>
      <c r="H845" s="114"/>
      <c r="I845" s="117"/>
      <c r="J845" s="118"/>
      <c r="K845" s="118"/>
    </row>
    <row r="846" spans="1:11" x14ac:dyDescent="0.25">
      <c r="A846" s="114"/>
      <c r="B846" s="114"/>
      <c r="C846" s="115"/>
      <c r="D846" s="114"/>
      <c r="E846" s="116"/>
      <c r="F846" s="114"/>
      <c r="G846" s="114"/>
      <c r="H846" s="114"/>
      <c r="I846" s="117"/>
      <c r="J846" s="114"/>
      <c r="K846" s="118"/>
    </row>
    <row r="847" spans="1:11" x14ac:dyDescent="0.25">
      <c r="A847" s="114"/>
      <c r="B847" s="114"/>
      <c r="C847" s="115"/>
      <c r="D847" s="114"/>
      <c r="E847" s="116"/>
      <c r="F847" s="114"/>
      <c r="G847" s="114"/>
      <c r="H847" s="114"/>
      <c r="I847" s="117"/>
      <c r="J847" s="114"/>
      <c r="K847" s="118"/>
    </row>
    <row r="848" spans="1:11" x14ac:dyDescent="0.25">
      <c r="A848" s="114"/>
      <c r="B848" s="114"/>
      <c r="C848" s="115"/>
      <c r="D848" s="114"/>
      <c r="E848" s="116"/>
      <c r="F848" s="114"/>
      <c r="G848" s="114"/>
      <c r="H848" s="114"/>
      <c r="I848" s="117"/>
      <c r="J848" s="114"/>
      <c r="K848" s="118"/>
    </row>
    <row r="849" spans="1:11" x14ac:dyDescent="0.25">
      <c r="A849" s="114"/>
      <c r="B849" s="114"/>
      <c r="C849" s="115"/>
      <c r="D849" s="114"/>
      <c r="E849" s="116"/>
      <c r="F849" s="114"/>
      <c r="G849" s="114"/>
      <c r="H849" s="114"/>
      <c r="I849" s="117"/>
      <c r="J849" s="114"/>
      <c r="K849" s="118"/>
    </row>
    <row r="850" spans="1:11" x14ac:dyDescent="0.25">
      <c r="A850" s="114"/>
      <c r="B850" s="114"/>
      <c r="C850" s="115"/>
      <c r="D850" s="114"/>
      <c r="E850" s="116"/>
      <c r="F850" s="114"/>
      <c r="G850" s="114"/>
      <c r="H850" s="114"/>
      <c r="I850" s="117"/>
      <c r="J850" s="114"/>
      <c r="K850" s="118"/>
    </row>
    <row r="851" spans="1:11" x14ac:dyDescent="0.25">
      <c r="A851" s="114"/>
      <c r="B851" s="114"/>
      <c r="C851" s="115"/>
      <c r="D851" s="114"/>
      <c r="E851" s="116"/>
      <c r="F851" s="114"/>
      <c r="G851" s="114"/>
      <c r="H851" s="114"/>
      <c r="I851" s="117"/>
      <c r="J851" s="114"/>
      <c r="K851" s="118"/>
    </row>
    <row r="852" spans="1:11" x14ac:dyDescent="0.25">
      <c r="A852" s="114"/>
      <c r="B852" s="114"/>
      <c r="C852" s="115"/>
      <c r="D852" s="114"/>
      <c r="E852" s="116"/>
      <c r="F852" s="114"/>
      <c r="G852" s="114"/>
      <c r="H852" s="114"/>
      <c r="I852" s="117"/>
      <c r="J852" s="114"/>
      <c r="K852" s="118"/>
    </row>
    <row r="853" spans="1:11" x14ac:dyDescent="0.25">
      <c r="A853" s="114"/>
      <c r="B853" s="114"/>
      <c r="C853" s="115"/>
      <c r="D853" s="114"/>
      <c r="E853" s="116"/>
      <c r="F853" s="114"/>
      <c r="G853" s="114"/>
      <c r="H853" s="114"/>
      <c r="I853" s="117"/>
      <c r="J853" s="114"/>
      <c r="K853" s="118"/>
    </row>
    <row r="854" spans="1:11" x14ac:dyDescent="0.25">
      <c r="A854" s="114"/>
      <c r="B854" s="114"/>
      <c r="C854" s="115"/>
      <c r="D854" s="114"/>
      <c r="E854" s="116"/>
      <c r="F854" s="114"/>
      <c r="G854" s="114"/>
      <c r="H854" s="114"/>
      <c r="I854" s="117"/>
      <c r="J854" s="118"/>
      <c r="K854" s="118"/>
    </row>
    <row r="855" spans="1:11" x14ac:dyDescent="0.25">
      <c r="A855" s="114"/>
      <c r="B855" s="114"/>
      <c r="C855" s="115"/>
      <c r="D855" s="114"/>
      <c r="E855" s="116"/>
      <c r="F855" s="114"/>
      <c r="G855" s="114"/>
      <c r="H855" s="114"/>
      <c r="I855" s="117"/>
      <c r="J855" s="114"/>
      <c r="K855" s="118"/>
    </row>
    <row r="856" spans="1:11" x14ac:dyDescent="0.25">
      <c r="A856" s="114"/>
      <c r="B856" s="114"/>
      <c r="C856" s="115"/>
      <c r="D856" s="114"/>
      <c r="E856" s="116"/>
      <c r="F856" s="114"/>
      <c r="G856" s="114"/>
      <c r="H856" s="114"/>
      <c r="I856" s="117"/>
      <c r="J856" s="114"/>
      <c r="K856" s="118"/>
    </row>
    <row r="857" spans="1:11" x14ac:dyDescent="0.25">
      <c r="A857" s="114"/>
      <c r="B857" s="114"/>
      <c r="C857" s="115"/>
      <c r="D857" s="114"/>
      <c r="E857" s="116"/>
      <c r="F857" s="114"/>
      <c r="G857" s="114"/>
      <c r="H857" s="114"/>
      <c r="I857" s="117"/>
      <c r="J857" s="114"/>
      <c r="K857" s="118"/>
    </row>
    <row r="858" spans="1:11" x14ac:dyDescent="0.25">
      <c r="A858" s="114"/>
      <c r="B858" s="114"/>
      <c r="C858" s="115"/>
      <c r="D858" s="114"/>
      <c r="E858" s="116"/>
      <c r="F858" s="114"/>
      <c r="G858" s="114"/>
      <c r="H858" s="114"/>
      <c r="I858" s="117"/>
      <c r="J858" s="114"/>
      <c r="K858" s="118"/>
    </row>
    <row r="859" spans="1:11" x14ac:dyDescent="0.25">
      <c r="A859" s="114"/>
      <c r="B859" s="114"/>
      <c r="C859" s="115"/>
      <c r="D859" s="114"/>
      <c r="E859" s="116"/>
      <c r="F859" s="114"/>
      <c r="G859" s="114"/>
      <c r="H859" s="114"/>
      <c r="I859" s="117"/>
      <c r="J859" s="114"/>
      <c r="K859" s="118"/>
    </row>
    <row r="860" spans="1:11" x14ac:dyDescent="0.25">
      <c r="A860" s="114"/>
      <c r="B860" s="114"/>
      <c r="C860" s="115"/>
      <c r="D860" s="114"/>
      <c r="E860" s="116"/>
      <c r="F860" s="114"/>
      <c r="G860" s="114"/>
      <c r="H860" s="114"/>
      <c r="I860" s="117"/>
      <c r="J860" s="114"/>
      <c r="K860" s="118"/>
    </row>
    <row r="861" spans="1:11" x14ac:dyDescent="0.25">
      <c r="A861" s="114"/>
      <c r="B861" s="114"/>
      <c r="C861" s="115"/>
      <c r="D861" s="114"/>
      <c r="E861" s="116"/>
      <c r="F861" s="114"/>
      <c r="G861" s="114"/>
      <c r="H861" s="114"/>
      <c r="I861" s="117"/>
      <c r="J861" s="114"/>
      <c r="K861" s="118"/>
    </row>
    <row r="862" spans="1:11" x14ac:dyDescent="0.25">
      <c r="A862" s="114"/>
      <c r="B862" s="114"/>
      <c r="C862" s="115"/>
      <c r="D862" s="114"/>
      <c r="E862" s="116"/>
      <c r="F862" s="114"/>
      <c r="G862" s="114"/>
      <c r="H862" s="114"/>
      <c r="I862" s="117"/>
      <c r="J862" s="118"/>
      <c r="K862" s="118"/>
    </row>
    <row r="863" spans="1:11" x14ac:dyDescent="0.25">
      <c r="A863" s="114"/>
      <c r="B863" s="114"/>
      <c r="C863" s="115"/>
      <c r="D863" s="114"/>
      <c r="E863" s="116"/>
      <c r="F863" s="114"/>
      <c r="G863" s="114"/>
      <c r="H863" s="114"/>
      <c r="I863" s="117"/>
      <c r="J863" s="118"/>
      <c r="K863" s="118"/>
    </row>
    <row r="864" spans="1:11" x14ac:dyDescent="0.25">
      <c r="A864" s="114"/>
      <c r="B864" s="114"/>
      <c r="C864" s="115"/>
      <c r="D864" s="114"/>
      <c r="E864" s="116"/>
      <c r="F864" s="114"/>
      <c r="G864" s="114"/>
      <c r="H864" s="114"/>
      <c r="I864" s="117"/>
      <c r="J864" s="118"/>
      <c r="K864" s="118"/>
    </row>
    <row r="865" spans="1:11" x14ac:dyDescent="0.25">
      <c r="A865" s="114"/>
      <c r="B865" s="114"/>
      <c r="C865" s="115"/>
      <c r="D865" s="114"/>
      <c r="E865" s="116"/>
      <c r="F865" s="114"/>
      <c r="G865" s="114"/>
      <c r="H865" s="114"/>
      <c r="I865" s="117"/>
      <c r="J865" s="118"/>
      <c r="K865" s="118"/>
    </row>
    <row r="866" spans="1:11" x14ac:dyDescent="0.25">
      <c r="A866" s="114"/>
      <c r="B866" s="114"/>
      <c r="C866" s="115"/>
      <c r="D866" s="114"/>
      <c r="E866" s="116"/>
      <c r="F866" s="114"/>
      <c r="G866" s="114"/>
      <c r="H866" s="114"/>
      <c r="I866" s="117"/>
      <c r="J866" s="118"/>
      <c r="K866" s="118"/>
    </row>
    <row r="867" spans="1:11" x14ac:dyDescent="0.25">
      <c r="A867" s="114"/>
      <c r="B867" s="114"/>
      <c r="C867" s="115"/>
      <c r="D867" s="114"/>
      <c r="E867" s="116"/>
      <c r="F867" s="114"/>
      <c r="G867" s="114"/>
      <c r="H867" s="114"/>
      <c r="I867" s="117"/>
      <c r="J867" s="118"/>
      <c r="K867" s="118"/>
    </row>
    <row r="868" spans="1:11" x14ac:dyDescent="0.25">
      <c r="A868" s="114"/>
      <c r="B868" s="114"/>
      <c r="C868" s="115"/>
      <c r="D868" s="114"/>
      <c r="E868" s="116"/>
      <c r="F868" s="114"/>
      <c r="G868" s="114"/>
      <c r="H868" s="114"/>
      <c r="I868" s="117"/>
      <c r="J868" s="118"/>
      <c r="K868" s="118"/>
    </row>
    <row r="869" spans="1:11" x14ac:dyDescent="0.25">
      <c r="A869" s="114"/>
      <c r="B869" s="114"/>
      <c r="C869" s="115"/>
      <c r="D869" s="114"/>
      <c r="E869" s="116"/>
      <c r="F869" s="114"/>
      <c r="G869" s="114"/>
      <c r="H869" s="114"/>
      <c r="I869" s="117"/>
      <c r="J869" s="118"/>
      <c r="K869" s="118"/>
    </row>
    <row r="870" spans="1:11" x14ac:dyDescent="0.25">
      <c r="A870" s="114"/>
      <c r="B870" s="114"/>
      <c r="C870" s="115"/>
      <c r="D870" s="114"/>
      <c r="E870" s="116"/>
      <c r="F870" s="114"/>
      <c r="G870" s="114"/>
      <c r="H870" s="114"/>
      <c r="I870" s="117"/>
      <c r="J870" s="118"/>
      <c r="K870" s="118"/>
    </row>
    <row r="871" spans="1:11" x14ac:dyDescent="0.25">
      <c r="A871" s="114"/>
      <c r="B871" s="114"/>
      <c r="C871" s="115"/>
      <c r="D871" s="114"/>
      <c r="E871" s="116"/>
      <c r="F871" s="114"/>
      <c r="G871" s="114"/>
      <c r="H871" s="114"/>
      <c r="I871" s="117"/>
      <c r="J871" s="118"/>
      <c r="K871" s="118"/>
    </row>
    <row r="872" spans="1:11" x14ac:dyDescent="0.25">
      <c r="A872" s="114"/>
      <c r="B872" s="114"/>
      <c r="C872" s="115"/>
      <c r="D872" s="114"/>
      <c r="E872" s="116"/>
      <c r="F872" s="114"/>
      <c r="G872" s="114"/>
      <c r="H872" s="114"/>
      <c r="I872" s="117"/>
      <c r="J872" s="118"/>
      <c r="K872" s="118"/>
    </row>
    <row r="873" spans="1:11" x14ac:dyDescent="0.25">
      <c r="A873" s="114"/>
      <c r="B873" s="114"/>
      <c r="C873" s="115"/>
      <c r="D873" s="114"/>
      <c r="E873" s="116"/>
      <c r="F873" s="114"/>
      <c r="G873" s="114"/>
      <c r="H873" s="114"/>
      <c r="I873" s="117"/>
      <c r="J873" s="114"/>
      <c r="K873" s="118"/>
    </row>
    <row r="874" spans="1:11" x14ac:dyDescent="0.25">
      <c r="A874" s="114"/>
      <c r="B874" s="114"/>
      <c r="C874" s="115"/>
      <c r="D874" s="114"/>
      <c r="E874" s="116"/>
      <c r="F874" s="114"/>
      <c r="G874" s="114"/>
      <c r="H874" s="114"/>
      <c r="I874" s="117"/>
      <c r="J874" s="118"/>
      <c r="K874" s="118"/>
    </row>
    <row r="875" spans="1:11" x14ac:dyDescent="0.25">
      <c r="A875" s="114"/>
      <c r="B875" s="114"/>
      <c r="C875" s="115"/>
      <c r="D875" s="114"/>
      <c r="E875" s="116"/>
      <c r="F875" s="114"/>
      <c r="G875" s="114"/>
      <c r="H875" s="114"/>
      <c r="I875" s="117"/>
      <c r="J875" s="118"/>
      <c r="K875" s="118"/>
    </row>
    <row r="876" spans="1:11" x14ac:dyDescent="0.25">
      <c r="A876" s="114"/>
      <c r="B876" s="114"/>
      <c r="C876" s="115"/>
      <c r="D876" s="114"/>
      <c r="E876" s="116"/>
      <c r="F876" s="114"/>
      <c r="G876" s="114"/>
      <c r="H876" s="114"/>
      <c r="I876" s="117"/>
      <c r="J876" s="114"/>
      <c r="K876" s="118"/>
    </row>
    <row r="877" spans="1:11" x14ac:dyDescent="0.25">
      <c r="A877" s="114"/>
      <c r="B877" s="114"/>
      <c r="C877" s="155"/>
      <c r="D877" s="114"/>
      <c r="E877" s="156"/>
      <c r="F877" s="114"/>
      <c r="G877" s="114"/>
      <c r="H877" s="114"/>
      <c r="I877" s="117"/>
      <c r="J877" s="114"/>
      <c r="K877" s="118"/>
    </row>
    <row r="878" spans="1:11" x14ac:dyDescent="0.25">
      <c r="A878" s="114"/>
      <c r="B878" s="114"/>
      <c r="C878" s="115"/>
      <c r="D878" s="114"/>
      <c r="E878" s="116"/>
      <c r="F878" s="114"/>
      <c r="G878" s="114"/>
      <c r="H878" s="114"/>
      <c r="I878" s="117"/>
      <c r="J878" s="114"/>
      <c r="K878" s="118"/>
    </row>
    <row r="879" spans="1:11" x14ac:dyDescent="0.25">
      <c r="A879" s="114"/>
      <c r="B879" s="114"/>
      <c r="C879" s="115"/>
      <c r="D879" s="114"/>
      <c r="E879" s="116"/>
      <c r="F879" s="114"/>
      <c r="G879" s="114"/>
      <c r="H879" s="114"/>
      <c r="I879" s="117"/>
      <c r="J879" s="114"/>
      <c r="K879" s="118"/>
    </row>
    <row r="880" spans="1:11" x14ac:dyDescent="0.25">
      <c r="A880" s="114"/>
      <c r="B880" s="114"/>
      <c r="C880" s="115"/>
      <c r="D880" s="114"/>
      <c r="E880" s="116"/>
      <c r="F880" s="114"/>
      <c r="G880" s="114"/>
      <c r="H880" s="114"/>
      <c r="I880" s="117"/>
      <c r="J880" s="114"/>
      <c r="K880" s="118"/>
    </row>
    <row r="881" spans="1:11" x14ac:dyDescent="0.25">
      <c r="A881" s="114"/>
      <c r="B881" s="114"/>
      <c r="C881" s="115"/>
      <c r="D881" s="114"/>
      <c r="E881" s="116"/>
      <c r="F881" s="114"/>
      <c r="G881" s="114"/>
      <c r="H881" s="114"/>
      <c r="I881" s="117"/>
      <c r="J881" s="114"/>
      <c r="K881" s="118"/>
    </row>
    <row r="882" spans="1:11" x14ac:dyDescent="0.25">
      <c r="A882" s="114"/>
      <c r="B882" s="114"/>
      <c r="C882" s="115"/>
      <c r="D882" s="114"/>
      <c r="E882" s="116"/>
      <c r="F882" s="114"/>
      <c r="G882" s="114"/>
      <c r="H882" s="114"/>
      <c r="I882" s="117"/>
      <c r="J882" s="114"/>
      <c r="K882" s="118"/>
    </row>
    <row r="883" spans="1:11" x14ac:dyDescent="0.25">
      <c r="A883" s="114"/>
      <c r="B883" s="114"/>
      <c r="C883" s="115"/>
      <c r="D883" s="114"/>
      <c r="E883" s="116"/>
      <c r="F883" s="114"/>
      <c r="G883" s="114"/>
      <c r="H883" s="114"/>
      <c r="I883" s="117"/>
      <c r="J883" s="118"/>
      <c r="K883" s="118"/>
    </row>
    <row r="884" spans="1:11" x14ac:dyDescent="0.25">
      <c r="A884" s="114"/>
      <c r="B884" s="114"/>
      <c r="C884" s="115"/>
      <c r="D884" s="114"/>
      <c r="E884" s="116"/>
      <c r="F884" s="114"/>
      <c r="G884" s="114"/>
      <c r="H884" s="114"/>
      <c r="I884" s="117"/>
      <c r="J884" s="114"/>
      <c r="K884" s="118"/>
    </row>
    <row r="885" spans="1:11" x14ac:dyDescent="0.25">
      <c r="A885" s="114"/>
      <c r="B885" s="114"/>
      <c r="C885" s="115"/>
      <c r="D885" s="114"/>
      <c r="E885" s="116"/>
      <c r="F885" s="114"/>
      <c r="G885" s="114"/>
      <c r="H885" s="114"/>
      <c r="I885" s="117"/>
      <c r="J885" s="114"/>
      <c r="K885" s="118"/>
    </row>
    <row r="886" spans="1:11" x14ac:dyDescent="0.25">
      <c r="A886" s="114"/>
      <c r="B886" s="114"/>
      <c r="C886" s="115"/>
      <c r="D886" s="114"/>
      <c r="E886" s="116"/>
      <c r="F886" s="114"/>
      <c r="G886" s="114"/>
      <c r="H886" s="114"/>
      <c r="I886" s="117"/>
      <c r="J886" s="114"/>
      <c r="K886" s="118"/>
    </row>
    <row r="887" spans="1:11" x14ac:dyDescent="0.25">
      <c r="A887" s="114"/>
      <c r="B887" s="114"/>
      <c r="C887" s="115"/>
      <c r="D887" s="114"/>
      <c r="E887" s="116"/>
      <c r="F887" s="114"/>
      <c r="G887" s="114"/>
      <c r="H887" s="114"/>
      <c r="I887" s="117"/>
      <c r="J887" s="114"/>
      <c r="K887" s="118"/>
    </row>
    <row r="888" spans="1:11" x14ac:dyDescent="0.25">
      <c r="A888" s="114"/>
      <c r="B888" s="114"/>
      <c r="C888" s="115"/>
      <c r="D888" s="114"/>
      <c r="E888" s="116"/>
      <c r="F888" s="114"/>
      <c r="G888" s="114"/>
      <c r="H888" s="114"/>
      <c r="I888" s="117"/>
      <c r="J888" s="114"/>
      <c r="K888" s="118"/>
    </row>
    <row r="889" spans="1:11" x14ac:dyDescent="0.25">
      <c r="A889" s="114"/>
      <c r="B889" s="114"/>
      <c r="C889" s="115"/>
      <c r="D889" s="114"/>
      <c r="E889" s="116"/>
      <c r="F889" s="114"/>
      <c r="G889" s="114"/>
      <c r="H889" s="114"/>
      <c r="I889" s="117"/>
      <c r="J889" s="114"/>
      <c r="K889" s="118"/>
    </row>
    <row r="890" spans="1:11" x14ac:dyDescent="0.25">
      <c r="A890" s="114"/>
      <c r="B890" s="114"/>
      <c r="C890" s="115"/>
      <c r="D890" s="114"/>
      <c r="E890" s="116"/>
      <c r="F890" s="114"/>
      <c r="G890" s="114"/>
      <c r="H890" s="114"/>
      <c r="I890" s="117"/>
      <c r="J890" s="114"/>
      <c r="K890" s="118"/>
    </row>
    <row r="891" spans="1:11" x14ac:dyDescent="0.25">
      <c r="A891" s="114"/>
      <c r="B891" s="114"/>
      <c r="C891" s="115"/>
      <c r="D891" s="114"/>
      <c r="E891" s="116"/>
      <c r="F891" s="114"/>
      <c r="G891" s="114"/>
      <c r="H891" s="114"/>
      <c r="I891" s="117"/>
      <c r="J891" s="118"/>
      <c r="K891" s="118"/>
    </row>
    <row r="892" spans="1:11" x14ac:dyDescent="0.25">
      <c r="A892" s="114"/>
      <c r="B892" s="114"/>
      <c r="C892" s="115"/>
      <c r="D892" s="114"/>
      <c r="E892" s="116"/>
      <c r="F892" s="114"/>
      <c r="G892" s="114"/>
      <c r="H892" s="114"/>
      <c r="I892" s="117"/>
      <c r="J892" s="114"/>
      <c r="K892" s="118"/>
    </row>
    <row r="893" spans="1:11" x14ac:dyDescent="0.25">
      <c r="A893" s="114"/>
      <c r="B893" s="114"/>
      <c r="C893" s="115"/>
      <c r="D893" s="114"/>
      <c r="E893" s="116"/>
      <c r="F893" s="114"/>
      <c r="G893" s="114"/>
      <c r="H893" s="114"/>
      <c r="I893" s="117"/>
      <c r="J893" s="114"/>
      <c r="K893" s="118"/>
    </row>
    <row r="894" spans="1:11" x14ac:dyDescent="0.25">
      <c r="A894" s="114"/>
      <c r="B894" s="114"/>
      <c r="C894" s="115"/>
      <c r="D894" s="114"/>
      <c r="E894" s="116"/>
      <c r="F894" s="114"/>
      <c r="G894" s="114"/>
      <c r="H894" s="114"/>
      <c r="I894" s="117"/>
      <c r="J894" s="114"/>
      <c r="K894" s="118"/>
    </row>
    <row r="895" spans="1:11" x14ac:dyDescent="0.25">
      <c r="A895" s="114"/>
      <c r="B895" s="114"/>
      <c r="C895" s="115"/>
      <c r="D895" s="114"/>
      <c r="E895" s="116"/>
      <c r="F895" s="114"/>
      <c r="G895" s="114"/>
      <c r="H895" s="114"/>
      <c r="I895" s="117"/>
      <c r="J895" s="114"/>
      <c r="K895" s="118"/>
    </row>
    <row r="896" spans="1:11" x14ac:dyDescent="0.25">
      <c r="A896" s="114"/>
      <c r="B896" s="114"/>
      <c r="C896" s="115"/>
      <c r="D896" s="114"/>
      <c r="E896" s="116"/>
      <c r="F896" s="114"/>
      <c r="G896" s="114"/>
      <c r="H896" s="114"/>
      <c r="I896" s="117"/>
      <c r="J896" s="114"/>
      <c r="K896" s="118"/>
    </row>
    <row r="897" spans="1:11" x14ac:dyDescent="0.25">
      <c r="A897" s="114"/>
      <c r="B897" s="114"/>
      <c r="C897" s="115"/>
      <c r="D897" s="114"/>
      <c r="E897" s="116"/>
      <c r="F897" s="114"/>
      <c r="G897" s="114"/>
      <c r="H897" s="114"/>
      <c r="I897" s="117"/>
      <c r="J897" s="114"/>
      <c r="K897" s="118"/>
    </row>
    <row r="898" spans="1:11" x14ac:dyDescent="0.25">
      <c r="A898" s="114"/>
      <c r="B898" s="114"/>
      <c r="C898" s="115"/>
      <c r="D898" s="114"/>
      <c r="E898" s="116"/>
      <c r="F898" s="114"/>
      <c r="G898" s="114"/>
      <c r="H898" s="114"/>
      <c r="I898" s="117"/>
      <c r="J898" s="114"/>
      <c r="K898" s="118"/>
    </row>
    <row r="899" spans="1:11" x14ac:dyDescent="0.25">
      <c r="A899" s="114"/>
      <c r="B899" s="114"/>
      <c r="C899" s="115"/>
      <c r="D899" s="114"/>
      <c r="E899" s="116"/>
      <c r="F899" s="114"/>
      <c r="G899" s="114"/>
      <c r="H899" s="114"/>
      <c r="I899" s="117"/>
      <c r="J899" s="114"/>
      <c r="K899" s="118"/>
    </row>
    <row r="900" spans="1:11" x14ac:dyDescent="0.25">
      <c r="A900" s="114"/>
      <c r="B900" s="114"/>
      <c r="C900" s="115"/>
      <c r="D900" s="114"/>
      <c r="E900" s="116"/>
      <c r="F900" s="114"/>
      <c r="G900" s="114"/>
      <c r="H900" s="114"/>
      <c r="I900" s="117"/>
      <c r="J900" s="114"/>
      <c r="K900" s="118"/>
    </row>
    <row r="901" spans="1:11" x14ac:dyDescent="0.25">
      <c r="A901" s="114"/>
      <c r="B901" s="114"/>
      <c r="C901" s="115"/>
      <c r="D901" s="114"/>
      <c r="E901" s="116"/>
      <c r="F901" s="114"/>
      <c r="G901" s="114"/>
      <c r="H901" s="114"/>
      <c r="I901" s="117"/>
      <c r="J901" s="114"/>
      <c r="K901" s="118"/>
    </row>
    <row r="902" spans="1:11" x14ac:dyDescent="0.25">
      <c r="A902" s="114"/>
      <c r="B902" s="114"/>
      <c r="C902" s="115"/>
      <c r="D902" s="114"/>
      <c r="E902" s="116"/>
      <c r="F902" s="114"/>
      <c r="G902" s="114"/>
      <c r="H902" s="114"/>
      <c r="I902" s="117"/>
      <c r="J902" s="118"/>
      <c r="K902" s="118"/>
    </row>
    <row r="903" spans="1:11" x14ac:dyDescent="0.25">
      <c r="A903" s="114"/>
      <c r="B903" s="114"/>
      <c r="C903" s="115"/>
      <c r="D903" s="114"/>
      <c r="E903" s="116"/>
      <c r="F903" s="114"/>
      <c r="G903" s="114"/>
      <c r="H903" s="114"/>
      <c r="I903" s="117"/>
      <c r="J903" s="118"/>
      <c r="K903" s="118"/>
    </row>
    <row r="904" spans="1:11" x14ac:dyDescent="0.25">
      <c r="A904" s="114"/>
      <c r="B904" s="114"/>
      <c r="C904" s="155"/>
      <c r="D904" s="114"/>
      <c r="E904" s="156"/>
      <c r="F904" s="114"/>
      <c r="G904" s="114"/>
      <c r="H904" s="114"/>
      <c r="I904" s="117"/>
      <c r="J904" s="114"/>
      <c r="K904" s="118"/>
    </row>
    <row r="905" spans="1:11" x14ac:dyDescent="0.25">
      <c r="A905" s="114"/>
      <c r="B905" s="114"/>
      <c r="C905" s="155"/>
      <c r="D905" s="114"/>
      <c r="E905" s="156"/>
      <c r="F905" s="114"/>
      <c r="G905" s="114"/>
      <c r="H905" s="114"/>
      <c r="I905" s="117"/>
      <c r="J905" s="114"/>
      <c r="K905" s="118"/>
    </row>
    <row r="906" spans="1:11" x14ac:dyDescent="0.25">
      <c r="A906" s="114"/>
      <c r="B906" s="114"/>
      <c r="C906" s="155"/>
      <c r="D906" s="114"/>
      <c r="E906" s="156"/>
      <c r="F906" s="114"/>
      <c r="G906" s="114"/>
      <c r="H906" s="114"/>
      <c r="I906" s="117"/>
      <c r="J906" s="114"/>
      <c r="K906" s="118"/>
    </row>
    <row r="907" spans="1:11" x14ac:dyDescent="0.25">
      <c r="A907" s="114"/>
      <c r="B907" s="114"/>
      <c r="C907" s="115"/>
      <c r="D907" s="114"/>
      <c r="E907" s="116"/>
      <c r="F907" s="114"/>
      <c r="G907" s="114"/>
      <c r="H907" s="114"/>
      <c r="I907" s="117"/>
      <c r="J907" s="118"/>
      <c r="K907" s="118"/>
    </row>
    <row r="908" spans="1:11" x14ac:dyDescent="0.25">
      <c r="A908" s="114"/>
      <c r="B908" s="114"/>
      <c r="C908" s="115"/>
      <c r="D908" s="114"/>
      <c r="E908" s="116"/>
      <c r="F908" s="114"/>
      <c r="G908" s="114"/>
      <c r="H908" s="114"/>
      <c r="I908" s="117"/>
      <c r="J908" s="114"/>
      <c r="K908" s="118"/>
    </row>
    <row r="909" spans="1:11" x14ac:dyDescent="0.25">
      <c r="A909" s="114"/>
      <c r="B909" s="114"/>
      <c r="C909" s="115"/>
      <c r="D909" s="114"/>
      <c r="E909" s="116"/>
      <c r="F909" s="114"/>
      <c r="G909" s="114"/>
      <c r="H909" s="114"/>
      <c r="I909" s="117"/>
      <c r="J909" s="118"/>
      <c r="K909" s="118"/>
    </row>
    <row r="910" spans="1:11" x14ac:dyDescent="0.25">
      <c r="A910" s="114"/>
      <c r="B910" s="114"/>
      <c r="C910" s="115"/>
      <c r="D910" s="114"/>
      <c r="E910" s="116"/>
      <c r="F910" s="114"/>
      <c r="G910" s="114"/>
      <c r="H910" s="114"/>
      <c r="I910" s="117"/>
      <c r="J910" s="118"/>
      <c r="K910" s="118"/>
    </row>
    <row r="911" spans="1:11" x14ac:dyDescent="0.25">
      <c r="A911" s="114"/>
      <c r="B911" s="114"/>
      <c r="C911" s="115"/>
      <c r="D911" s="114"/>
      <c r="E911" s="116"/>
      <c r="F911" s="114"/>
      <c r="G911" s="114"/>
      <c r="H911" s="114"/>
      <c r="I911" s="117"/>
      <c r="J911" s="118"/>
      <c r="K911" s="118"/>
    </row>
    <row r="912" spans="1:11" x14ac:dyDescent="0.25">
      <c r="A912" s="114"/>
      <c r="B912" s="114"/>
      <c r="C912" s="115"/>
      <c r="D912" s="114"/>
      <c r="E912" s="116"/>
      <c r="F912" s="114"/>
      <c r="G912" s="114"/>
      <c r="H912" s="114"/>
      <c r="I912" s="117"/>
      <c r="J912" s="114"/>
      <c r="K912" s="118"/>
    </row>
    <row r="913" spans="1:11" x14ac:dyDescent="0.25">
      <c r="A913" s="114"/>
      <c r="B913" s="114"/>
      <c r="C913" s="115"/>
      <c r="D913" s="114"/>
      <c r="E913" s="116"/>
      <c r="F913" s="114"/>
      <c r="G913" s="114"/>
      <c r="H913" s="114"/>
      <c r="I913" s="117"/>
      <c r="J913" s="118"/>
      <c r="K913" s="118"/>
    </row>
    <row r="914" spans="1:11" x14ac:dyDescent="0.25">
      <c r="A914" s="114"/>
      <c r="B914" s="114"/>
      <c r="C914" s="115"/>
      <c r="D914" s="114"/>
      <c r="E914" s="116"/>
      <c r="F914" s="114"/>
      <c r="G914" s="114"/>
      <c r="H914" s="114"/>
      <c r="I914" s="117"/>
      <c r="J914" s="118"/>
      <c r="K914" s="118"/>
    </row>
    <row r="915" spans="1:11" x14ac:dyDescent="0.25">
      <c r="A915" s="114"/>
      <c r="B915" s="114"/>
      <c r="C915" s="115"/>
      <c r="D915" s="114"/>
      <c r="E915" s="116"/>
      <c r="F915" s="114"/>
      <c r="G915" s="114"/>
      <c r="H915" s="114"/>
      <c r="I915" s="117"/>
      <c r="J915" s="114"/>
      <c r="K915" s="118"/>
    </row>
    <row r="916" spans="1:11" x14ac:dyDescent="0.25">
      <c r="A916" s="114"/>
      <c r="B916" s="114"/>
      <c r="C916" s="115"/>
      <c r="D916" s="114"/>
      <c r="E916" s="116"/>
      <c r="F916" s="114"/>
      <c r="G916" s="114"/>
      <c r="H916" s="114"/>
      <c r="I916" s="117"/>
      <c r="J916" s="118"/>
      <c r="K916" s="118"/>
    </row>
    <row r="917" spans="1:11" x14ac:dyDescent="0.25">
      <c r="A917" s="114"/>
      <c r="B917" s="114"/>
      <c r="C917" s="115"/>
      <c r="D917" s="114"/>
      <c r="E917" s="116"/>
      <c r="F917" s="114"/>
      <c r="G917" s="114"/>
      <c r="H917" s="114"/>
      <c r="I917" s="117"/>
      <c r="J917" s="118"/>
      <c r="K917" s="118"/>
    </row>
    <row r="918" spans="1:11" x14ac:dyDescent="0.25">
      <c r="A918" s="114"/>
      <c r="B918" s="114"/>
      <c r="C918" s="115"/>
      <c r="D918" s="114"/>
      <c r="E918" s="116"/>
      <c r="F918" s="114"/>
      <c r="G918" s="114"/>
      <c r="H918" s="114"/>
      <c r="I918" s="117"/>
      <c r="J918" s="118"/>
      <c r="K918" s="118"/>
    </row>
    <row r="919" spans="1:11" x14ac:dyDescent="0.25">
      <c r="A919" s="114"/>
      <c r="B919" s="114"/>
      <c r="C919" s="115"/>
      <c r="D919" s="114"/>
      <c r="E919" s="116"/>
      <c r="F919" s="114"/>
      <c r="G919" s="114"/>
      <c r="H919" s="114"/>
      <c r="I919" s="117"/>
      <c r="J919" s="114"/>
      <c r="K919" s="118"/>
    </row>
    <row r="920" spans="1:11" x14ac:dyDescent="0.25">
      <c r="A920" s="114"/>
      <c r="B920" s="114"/>
      <c r="C920" s="115"/>
      <c r="D920" s="114"/>
      <c r="E920" s="116"/>
      <c r="F920" s="114"/>
      <c r="G920" s="114"/>
      <c r="H920" s="114"/>
      <c r="I920" s="117"/>
      <c r="J920" s="114"/>
      <c r="K920" s="118"/>
    </row>
    <row r="921" spans="1:11" x14ac:dyDescent="0.25">
      <c r="A921" s="114"/>
      <c r="B921" s="114"/>
      <c r="C921" s="115"/>
      <c r="D921" s="114"/>
      <c r="E921" s="116"/>
      <c r="F921" s="114"/>
      <c r="G921" s="114"/>
      <c r="H921" s="114"/>
      <c r="I921" s="117"/>
      <c r="J921" s="114"/>
      <c r="K921" s="118"/>
    </row>
    <row r="922" spans="1:11" x14ac:dyDescent="0.25">
      <c r="A922" s="114"/>
      <c r="B922" s="114"/>
      <c r="C922" s="115"/>
      <c r="D922" s="114"/>
      <c r="E922" s="116"/>
      <c r="F922" s="114"/>
      <c r="G922" s="114"/>
      <c r="H922" s="114"/>
      <c r="I922" s="117"/>
      <c r="J922" s="114"/>
      <c r="K922" s="118"/>
    </row>
    <row r="923" spans="1:11" x14ac:dyDescent="0.25">
      <c r="A923" s="114"/>
      <c r="B923" s="114"/>
      <c r="C923" s="115"/>
      <c r="D923" s="114"/>
      <c r="E923" s="116"/>
      <c r="F923" s="114"/>
      <c r="G923" s="114"/>
      <c r="H923" s="114"/>
      <c r="I923" s="117"/>
      <c r="J923" s="114"/>
      <c r="K923" s="118"/>
    </row>
    <row r="924" spans="1:11" x14ac:dyDescent="0.25">
      <c r="A924" s="114"/>
      <c r="B924" s="114"/>
      <c r="C924" s="115"/>
      <c r="D924" s="114"/>
      <c r="E924" s="116"/>
      <c r="F924" s="114"/>
      <c r="G924" s="114"/>
      <c r="H924" s="114"/>
      <c r="I924" s="117"/>
      <c r="J924" s="114"/>
      <c r="K924" s="118"/>
    </row>
    <row r="925" spans="1:11" x14ac:dyDescent="0.25">
      <c r="A925" s="114"/>
      <c r="B925" s="114"/>
      <c r="C925" s="115"/>
      <c r="D925" s="114"/>
      <c r="E925" s="116"/>
      <c r="F925" s="114"/>
      <c r="G925" s="114"/>
      <c r="H925" s="114"/>
      <c r="I925" s="117"/>
      <c r="J925" s="118"/>
      <c r="K925" s="118"/>
    </row>
    <row r="926" spans="1:11" x14ac:dyDescent="0.25">
      <c r="A926" s="114"/>
      <c r="B926" s="114"/>
      <c r="C926" s="115"/>
      <c r="D926" s="114"/>
      <c r="E926" s="116"/>
      <c r="F926" s="114"/>
      <c r="G926" s="114"/>
      <c r="H926" s="114"/>
      <c r="I926" s="117"/>
      <c r="J926" s="118"/>
      <c r="K926" s="118"/>
    </row>
    <row r="927" spans="1:11" x14ac:dyDescent="0.25">
      <c r="A927" s="114"/>
      <c r="B927" s="114"/>
      <c r="C927" s="115"/>
      <c r="D927" s="114"/>
      <c r="E927" s="116"/>
      <c r="F927" s="114"/>
      <c r="G927" s="114"/>
      <c r="H927" s="114"/>
      <c r="I927" s="117"/>
      <c r="J927" s="118"/>
      <c r="K927" s="118"/>
    </row>
    <row r="928" spans="1:11" x14ac:dyDescent="0.25">
      <c r="A928" s="114"/>
      <c r="B928" s="114"/>
      <c r="C928" s="115"/>
      <c r="D928" s="114"/>
      <c r="E928" s="116"/>
      <c r="F928" s="114"/>
      <c r="G928" s="114"/>
      <c r="H928" s="114"/>
      <c r="I928" s="117"/>
      <c r="J928" s="118"/>
      <c r="K928" s="118"/>
    </row>
    <row r="929" spans="1:11" x14ac:dyDescent="0.25">
      <c r="A929" s="114"/>
      <c r="B929" s="114"/>
      <c r="C929" s="115"/>
      <c r="D929" s="114"/>
      <c r="E929" s="116"/>
      <c r="F929" s="114"/>
      <c r="G929" s="114"/>
      <c r="H929" s="114"/>
      <c r="I929" s="117"/>
      <c r="J929" s="118"/>
      <c r="K929" s="118"/>
    </row>
    <row r="930" spans="1:11" x14ac:dyDescent="0.25">
      <c r="D930" s="43"/>
    </row>
    <row r="931" spans="1:11" x14ac:dyDescent="0.25">
      <c r="D931" s="43"/>
    </row>
    <row r="932" spans="1:11" x14ac:dyDescent="0.25">
      <c r="D932" s="43"/>
      <c r="J932" s="43"/>
    </row>
    <row r="933" spans="1:11" x14ac:dyDescent="0.25">
      <c r="D933" s="43"/>
    </row>
    <row r="934" spans="1:11" x14ac:dyDescent="0.25">
      <c r="D934" s="43"/>
    </row>
    <row r="935" spans="1:11" x14ac:dyDescent="0.25">
      <c r="D935" s="43"/>
      <c r="I935" s="117"/>
    </row>
    <row r="936" spans="1:11" x14ac:dyDescent="0.25">
      <c r="D936" s="43"/>
    </row>
    <row r="937" spans="1:11" x14ac:dyDescent="0.25">
      <c r="D937" s="43"/>
      <c r="I937" s="117"/>
    </row>
    <row r="938" spans="1:11" x14ac:dyDescent="0.25">
      <c r="D938" s="43"/>
    </row>
    <row r="939" spans="1:11" x14ac:dyDescent="0.25">
      <c r="D939" s="43"/>
      <c r="I939" s="117"/>
    </row>
    <row r="940" spans="1:11" x14ac:dyDescent="0.25">
      <c r="D940" s="43"/>
    </row>
    <row r="941" spans="1:11" x14ac:dyDescent="0.25">
      <c r="D941" s="43"/>
    </row>
    <row r="942" spans="1:11" x14ac:dyDescent="0.25">
      <c r="D942" s="43"/>
    </row>
    <row r="943" spans="1:11" x14ac:dyDescent="0.25">
      <c r="D943" s="43"/>
      <c r="J943" s="43"/>
    </row>
    <row r="944" spans="1:11" x14ac:dyDescent="0.25">
      <c r="D944" s="43"/>
      <c r="J944" s="43"/>
    </row>
    <row r="945" spans="1:11" x14ac:dyDescent="0.25">
      <c r="D945" s="43"/>
      <c r="J945" s="43"/>
    </row>
    <row r="946" spans="1:11" x14ac:dyDescent="0.25">
      <c r="D946" s="43"/>
    </row>
    <row r="947" spans="1:11" x14ac:dyDescent="0.25">
      <c r="D947" s="43"/>
    </row>
    <row r="948" spans="1:11" x14ac:dyDescent="0.25">
      <c r="D948" s="43"/>
    </row>
    <row r="949" spans="1:11" x14ac:dyDescent="0.25">
      <c r="D949" s="43"/>
      <c r="J949" s="43"/>
    </row>
    <row r="950" spans="1:11" x14ac:dyDescent="0.25">
      <c r="D950" s="43"/>
      <c r="J950" s="43"/>
    </row>
    <row r="951" spans="1:11" x14ac:dyDescent="0.25">
      <c r="D951" s="43"/>
      <c r="J951" s="43"/>
    </row>
    <row r="952" spans="1:11" x14ac:dyDescent="0.25">
      <c r="D952" s="43"/>
    </row>
    <row r="953" spans="1:11" x14ac:dyDescent="0.25">
      <c r="A953" s="114"/>
      <c r="B953" s="114"/>
      <c r="C953" s="115"/>
      <c r="D953" s="114"/>
      <c r="E953" s="116"/>
      <c r="F953" s="114"/>
      <c r="G953" s="114"/>
      <c r="H953" s="114"/>
      <c r="I953" s="117"/>
      <c r="J953" s="114"/>
      <c r="K953" s="118"/>
    </row>
  </sheetData>
  <sheetProtection algorithmName="SHA-512" hashValue="HGk4rGu9Cy0y8EAwJQr2SoCpoVZ2cRKT4/oZby3EytEX6JlNBK8c/vV6386BTHG2suIeCQOofxDuU8VsCKsIig==" saltValue="BcOGk2++fK0CLaEgiun/IQ==" spinCount="100000" sheet="1" objects="1" scenario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6EFE6A53112494096B865A274D0606C" ma:contentTypeVersion="6" ma:contentTypeDescription="Create a new document." ma:contentTypeScope="" ma:versionID="edc0e9ee144bec137ddb7408b53c6bb3">
  <xsd:schema xmlns:xsd="http://www.w3.org/2001/XMLSchema" xmlns:xs="http://www.w3.org/2001/XMLSchema" xmlns:p="http://schemas.microsoft.com/office/2006/metadata/properties" xmlns:ns1="ec5d5dc8-1c62-464d-b2ac-cbd441df6dfc" xmlns:ns3="c7f624d8-6d82-47fd-b734-fc5a76c34f5b" targetNamespace="http://schemas.microsoft.com/office/2006/metadata/properties" ma:root="true" ma:fieldsID="3b275bb16123918ce8d74bd9ca5e46c2" ns1:_="" ns3:_="">
    <xsd:import namespace="ec5d5dc8-1c62-464d-b2ac-cbd441df6dfc"/>
    <xsd:import namespace="c7f624d8-6d82-47fd-b734-fc5a76c34f5b"/>
    <xsd:element name="properties">
      <xsd:complexType>
        <xsd:sequence>
          <xsd:element name="documentManagement">
            <xsd:complexType>
              <xsd:all>
                <xsd:element ref="ns1:Department" minOccurs="0"/>
                <xsd:element ref="ns1:Sub_x0020_Department" minOccurs="0"/>
                <xsd:element ref="ns1:Doc_x0020_Type" minOccurs="0"/>
                <xsd:element ref="ns1:Locat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d5dc8-1c62-464d-b2ac-cbd441df6dfc" elementFormDefault="qualified">
    <xsd:import namespace="http://schemas.microsoft.com/office/2006/documentManagement/types"/>
    <xsd:import namespace="http://schemas.microsoft.com/office/infopath/2007/PartnerControls"/>
    <xsd:element name="Department" ma:index="0" nillable="true" ma:displayName="Department" ma:default="Select . . ." ma:description="Select the Department who is responsible for the maintenance and upkeep of this document." ma:format="Dropdown" ma:internalName="Department">
      <xsd:simpleType>
        <xsd:restriction base="dms:Choice">
          <xsd:enumeration value="Select . . ."/>
          <xsd:enumeration value="9400  Human Resources/Employment"/>
          <xsd:enumeration value="9410  Compensation Services"/>
          <xsd:enumeration value="9420  Professional Standards and Labor Relations"/>
          <xsd:enumeration value="9470  Employee Benefits and Risk Management"/>
          <xsd:enumeration value="9485  Professional Learning and Development"/>
        </xsd:restriction>
      </xsd:simpleType>
    </xsd:element>
    <xsd:element name="Sub_x0020_Department" ma:index="1" nillable="true" ma:displayName="Sub Department" ma:default="Select . . ." ma:format="Dropdown" ma:internalName="Sub_x0020_Department">
      <xsd:simpleType>
        <xsd:restriction base="dms:Choice">
          <xsd:enumeration value="Select . . ."/>
          <xsd:enumeration value="Benefits"/>
          <xsd:enumeration value="Certification"/>
          <xsd:enumeration value="Compensation Services"/>
          <xsd:enumeration value="Employment Services"/>
          <xsd:enumeration value="Evaluations"/>
          <xsd:enumeration value="Labor Relations"/>
          <xsd:enumeration value="Leaves of Absence"/>
          <xsd:enumeration value="Position Control"/>
          <xsd:enumeration value="Professional Standards"/>
          <xsd:enumeration value="Recruitment"/>
          <xsd:enumeration value="Retirement"/>
          <xsd:enumeration value="Risk Management"/>
          <xsd:enumeration value="Staff Development"/>
        </xsd:restriction>
      </xsd:simpleType>
    </xsd:element>
    <xsd:element name="Doc_x0020_Type" ma:index="4" nillable="true" ma:displayName="Doc Type" ma:default="Select . . ." ma:format="Dropdown" ma:internalName="Doc_x0020_Type">
      <xsd:simpleType>
        <xsd:restriction base="dms:Choice">
          <xsd:enumeration value="Select . . ."/>
          <xsd:enumeration value="Document"/>
          <xsd:enumeration value="Form"/>
          <xsd:enumeration value="Resource"/>
          <xsd:enumeration value="Template"/>
          <xsd:enumeration value="Training"/>
        </xsd:restriction>
      </xsd:simpleType>
    </xsd:element>
    <xsd:element name="Location" ma:index="5" nillable="true" ma:displayName="Location" ma:description="What platform(s) is this document shared with? Select all that apply." ma:internalName="Location">
      <xsd:complexType>
        <xsd:complexContent>
          <xsd:extension base="dms:MultiChoice">
            <xsd:sequence>
              <xsd:element name="Value" maxOccurs="unbounded" minOccurs="0" nillable="true">
                <xsd:simpleType>
                  <xsd:restriction base="dms:Choice">
                    <xsd:enumeration value="BPS Website"/>
                    <xsd:enumeration value="Google Docs"/>
                    <xsd:enumeration value="LTP Memo"/>
                    <xsd:enumeration value="ProGOE"/>
                    <xsd:enumeration value="SharePoint"/>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f624d8-6d82-47fd-b734-fc5a76c34f5b"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ma:readOnly="true"/>
        <xsd:element ref="dc:title" minOccurs="0" maxOccurs="1" ma:index="2"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ocation xmlns="ec5d5dc8-1c62-464d-b2ac-cbd441df6dfc">
      <Value>BPS Website</Value>
    </Location>
    <Sub_x0020_Department xmlns="ec5d5dc8-1c62-464d-b2ac-cbd441df6dfc">Position Control</Sub_x0020_Department>
    <Doc_x0020_Type xmlns="ec5d5dc8-1c62-464d-b2ac-cbd441df6dfc">Form</Doc_x0020_Type>
    <Department xmlns="ec5d5dc8-1c62-464d-b2ac-cbd441df6dfc">9410  Compensation Services</Department>
    <_dlc_DocId xmlns="c7f624d8-6d82-47fd-b734-fc5a76c34f5b">WK2UW5CAHPDR-1393693695-164</_dlc_DocId>
    <_dlc_DocIdUrl xmlns="c7f624d8-6d82-47fd-b734-fc5a76c34f5b">
      <Url>https://divisions.brevardschools.org/sites/humanresources/HR External/_layouts/15/DocIdRedir.aspx?ID=WK2UW5CAHPDR-1393693695-164</Url>
      <Description>WK2UW5CAHPDR-1393693695-164</Description>
    </_dlc_DocIdUrl>
  </documentManagement>
</p:properties>
</file>

<file path=customXml/itemProps1.xml><?xml version="1.0" encoding="utf-8"?>
<ds:datastoreItem xmlns:ds="http://schemas.openxmlformats.org/officeDocument/2006/customXml" ds:itemID="{65B5CD08-821A-4B46-9DC8-A045C0B06209}"/>
</file>

<file path=customXml/itemProps2.xml><?xml version="1.0" encoding="utf-8"?>
<ds:datastoreItem xmlns:ds="http://schemas.openxmlformats.org/officeDocument/2006/customXml" ds:itemID="{284F2D95-3886-4C2C-89FA-E3F97C144367}"/>
</file>

<file path=customXml/itemProps3.xml><?xml version="1.0" encoding="utf-8"?>
<ds:datastoreItem xmlns:ds="http://schemas.openxmlformats.org/officeDocument/2006/customXml" ds:itemID="{58D3DD36-7AA8-4B38-AC62-D97B10C54B43}"/>
</file>

<file path=customXml/itemProps4.xml><?xml version="1.0" encoding="utf-8"?>
<ds:datastoreItem xmlns:ds="http://schemas.openxmlformats.org/officeDocument/2006/customXml" ds:itemID="{4F690F56-A397-4584-9663-99241B551B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35</vt:i4>
      </vt:variant>
    </vt:vector>
  </HeadingPairs>
  <TitlesOfParts>
    <vt:vector size="42" baseType="lpstr">
      <vt:lpstr>INTRO</vt:lpstr>
      <vt:lpstr>INST by UNIT TYPE</vt:lpstr>
      <vt:lpstr>INST by NAME</vt:lpstr>
      <vt:lpstr>SUPPORT</vt:lpstr>
      <vt:lpstr>ALL</vt:lpstr>
      <vt:lpstr>DROPDOWNS</vt:lpstr>
      <vt:lpstr>DESCRIPTIONS</vt:lpstr>
      <vt:lpstr>ADMIN</vt:lpstr>
      <vt:lpstr>ALL_POSITIONS</vt:lpstr>
      <vt:lpstr>ALL_SUPPORT</vt:lpstr>
      <vt:lpstr>BUS</vt:lpstr>
      <vt:lpstr>CAFEJOB</vt:lpstr>
      <vt:lpstr>CAFETERIA</vt:lpstr>
      <vt:lpstr>CLERICAL</vt:lpstr>
      <vt:lpstr>CONTRACT</vt:lpstr>
      <vt:lpstr>CORE</vt:lpstr>
      <vt:lpstr>CORE_DESCRIP</vt:lpstr>
      <vt:lpstr>CUSTODIAL</vt:lpstr>
      <vt:lpstr>DESCRIPTIONS</vt:lpstr>
      <vt:lpstr>EAP</vt:lpstr>
      <vt:lpstr>ELECTIVE</vt:lpstr>
      <vt:lpstr>ELECTIVE_DESCRIP</vt:lpstr>
      <vt:lpstr>EXED</vt:lpstr>
      <vt:lpstr>EXED_DESCRIP</vt:lpstr>
      <vt:lpstr>IA</vt:lpstr>
      <vt:lpstr>ALL!ISA</vt:lpstr>
      <vt:lpstr>'INST by UNIT TYPE'!ISA</vt:lpstr>
      <vt:lpstr>ALL!ISP</vt:lpstr>
      <vt:lpstr>'INST by UNIT TYPE'!ISP</vt:lpstr>
      <vt:lpstr>OTHER</vt:lpstr>
      <vt:lpstr>OTHER_DESCRIPT</vt:lpstr>
      <vt:lpstr>ALL!Print_Area</vt:lpstr>
      <vt:lpstr>'INST by NAME'!Print_Area</vt:lpstr>
      <vt:lpstr>'INST by UNIT TYPE'!Print_Area</vt:lpstr>
      <vt:lpstr>INTRO!Print_Area</vt:lpstr>
      <vt:lpstr>SUPPORT!Print_Area</vt:lpstr>
      <vt:lpstr>SCHOOLS</vt:lpstr>
      <vt:lpstr>SERVICE</vt:lpstr>
      <vt:lpstr>SUBCATEGORY</vt:lpstr>
      <vt:lpstr>TITLE_I</vt:lpstr>
      <vt:lpstr>TITLE_I_IA</vt:lpstr>
      <vt:lpstr>UNIT</vt:lpstr>
    </vt:vector>
  </TitlesOfParts>
  <Company>BPS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Alvarez, Shannon@Westside</dc:creator>
  <cp:lastModifiedBy>Alvarez.Shannon@Human Resources Services</cp:lastModifiedBy>
  <cp:lastPrinted>2022-02-04T13:27:26Z</cp:lastPrinted>
  <dcterms:created xsi:type="dcterms:W3CDTF">2016-10-21T17:38:33Z</dcterms:created>
  <dcterms:modified xsi:type="dcterms:W3CDTF">2022-02-10T18:50:30Z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0x01010036EFE6A53112494096B865A274D0606C</vt:lpwstr>
  </property>
  <property fmtid="{D5CDD505-2E9C-101B-9397-08002B2CF9AE}" pid="3" name="_dlc_DocIdItemGuid">
    <vt:lpwstr>c4424bb3-18c2-4f7b-92ba-816629326cbe</vt:lpwstr>
  </property>
</Properties>
</file>